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saveExternalLinkValues="0" codeName="ThisWorkbook" defaultThemeVersion="124226"/>
  <bookViews>
    <workbookView xWindow="890" yWindow="0" windowWidth="14520" windowHeight="6760" tabRatio="888" firstSheet="5" activeTab="5"/>
  </bookViews>
  <sheets>
    <sheet name="Recent Forecast" sheetId="1" state="hidden" r:id="rId1"/>
    <sheet name="Lagged Forecast" sheetId="2" state="hidden" r:id="rId2"/>
    <sheet name="Actual Timeseries" sheetId="3" state="hidden" r:id="rId3"/>
    <sheet name="Table" sheetId="4" state="hidden" r:id="rId4"/>
    <sheet name="Charts" sheetId="5" state="hidden" r:id="rId5"/>
    <sheet name="bank_consolidation_forecasts" sheetId="6" r:id="rId6"/>
  </sheets>
  <calcPr calcId="162913"/>
</workbook>
</file>

<file path=xl/calcChain.xml><?xml version="1.0" encoding="utf-8"?>
<calcChain xmlns="http://schemas.openxmlformats.org/spreadsheetml/2006/main">
  <c r="A5" i="5" l="1"/>
  <c r="K2" i="5" l="1" a="1"/>
  <c r="K2" i="5" s="1"/>
  <c r="A3" i="5" l="1"/>
  <c r="H11" i="4" l="1"/>
  <c r="G11" i="4"/>
  <c r="F11" i="4"/>
  <c r="E11" i="4"/>
  <c r="D11" i="4"/>
  <c r="C11" i="4"/>
  <c r="B11" i="4"/>
  <c r="B5" i="5" l="1"/>
  <c r="B11" i="5" l="1"/>
  <c r="B12" i="5"/>
  <c r="B10" i="5"/>
  <c r="B9" i="5"/>
  <c r="B8" i="5"/>
  <c r="B15" i="5"/>
  <c r="B14" i="5"/>
  <c r="B6" i="5"/>
  <c r="B7" i="5"/>
  <c r="B13" i="5"/>
  <c r="H3" i="4"/>
  <c r="G3" i="4"/>
  <c r="F3" i="4"/>
  <c r="E3" i="4"/>
  <c r="D3" i="4"/>
  <c r="C3" i="4"/>
  <c r="B3" i="4"/>
  <c r="A16" i="4"/>
  <c r="B16" i="4" l="1"/>
  <c r="C16" i="4"/>
  <c r="D16" i="4" s="1"/>
  <c r="B26" i="6" s="1"/>
  <c r="A17" i="4"/>
  <c r="B17" i="4" s="1"/>
  <c r="A27" i="6" s="1"/>
  <c r="A3" i="4" l="1"/>
  <c r="A18" i="4"/>
  <c r="C17" i="4"/>
  <c r="D17" i="4" s="1"/>
  <c r="B27" i="6" s="1"/>
  <c r="A26" i="6"/>
  <c r="A4" i="4"/>
  <c r="B1" i="5"/>
  <c r="F14" i="5" l="1"/>
  <c r="F12" i="5"/>
  <c r="F11" i="5"/>
  <c r="F15" i="5"/>
  <c r="F13" i="5"/>
  <c r="N8" i="5"/>
  <c r="A19" i="4"/>
  <c r="B18" i="4"/>
  <c r="A28" i="6" s="1"/>
  <c r="C18" i="4"/>
  <c r="D18" i="4" s="1"/>
  <c r="B28" i="6" s="1"/>
  <c r="E18" i="5"/>
  <c r="G29" i="6" s="1"/>
  <c r="C15" i="5"/>
  <c r="C18" i="5"/>
  <c r="E29" i="6" s="1"/>
  <c r="D17" i="5"/>
  <c r="F28" i="6" s="1"/>
  <c r="E17" i="5"/>
  <c r="G28" i="6" s="1"/>
  <c r="C17" i="5"/>
  <c r="E28" i="6" s="1"/>
  <c r="E15" i="5"/>
  <c r="E16" i="5"/>
  <c r="G27" i="6" s="1"/>
  <c r="D15" i="5"/>
  <c r="D19" i="5"/>
  <c r="F30" i="6" s="1"/>
  <c r="E19" i="5"/>
  <c r="G30" i="6" s="1"/>
  <c r="D16" i="5"/>
  <c r="F27" i="6" s="1"/>
  <c r="C19" i="5"/>
  <c r="E30" i="6" s="1"/>
  <c r="C16" i="5"/>
  <c r="E27" i="6" s="1"/>
  <c r="D18" i="5"/>
  <c r="F29" i="6" s="1"/>
  <c r="B19" i="4" l="1"/>
  <c r="A29" i="6" s="1"/>
  <c r="C19" i="4"/>
  <c r="D19" i="4" s="1"/>
  <c r="B29" i="6" s="1"/>
  <c r="A20" i="4"/>
  <c r="D24" i="6"/>
  <c r="A21" i="4" l="1"/>
  <c r="B21" i="4" s="1"/>
  <c r="B20" i="4"/>
  <c r="A30" i="6" s="1"/>
  <c r="C20" i="4"/>
  <c r="D20" i="4" s="1"/>
  <c r="B30" i="6" s="1"/>
  <c r="E12" i="4"/>
  <c r="H9" i="4"/>
  <c r="G9" i="4"/>
  <c r="G10" i="4" s="1"/>
  <c r="F9" i="4"/>
  <c r="F10" i="4" s="1"/>
  <c r="E9" i="4"/>
  <c r="D9" i="4"/>
  <c r="D10" i="4" s="1"/>
  <c r="C9" i="4"/>
  <c r="H7" i="4"/>
  <c r="G7" i="4"/>
  <c r="F7" i="4"/>
  <c r="E7" i="4"/>
  <c r="E8" i="4" s="1"/>
  <c r="D7" i="4"/>
  <c r="C7" i="4"/>
  <c r="H5" i="4"/>
  <c r="H6" i="4" s="1"/>
  <c r="G5" i="4"/>
  <c r="F5" i="4"/>
  <c r="E5" i="4"/>
  <c r="D5" i="4"/>
  <c r="C5" i="4"/>
  <c r="B5" i="4"/>
  <c r="B9" i="4"/>
  <c r="B7" i="4"/>
  <c r="D26" i="6"/>
  <c r="B3" i="5"/>
  <c r="C26" i="6"/>
  <c r="A6" i="5"/>
  <c r="A7" i="5" s="1"/>
  <c r="A8" i="5" s="1"/>
  <c r="A9" i="5" s="1"/>
  <c r="A10" i="5" s="1"/>
  <c r="A11" i="5" s="1"/>
  <c r="E2" i="5" l="1"/>
  <c r="F2" i="5" s="1"/>
  <c r="A12" i="5"/>
  <c r="A13" i="5" s="1"/>
  <c r="A14" i="5" s="1"/>
  <c r="A15" i="5" s="1"/>
  <c r="C21" i="4"/>
  <c r="D21" i="4" s="1"/>
  <c r="B8" i="4"/>
  <c r="F6" i="4"/>
  <c r="C10" i="4"/>
  <c r="G12" i="4"/>
  <c r="G6" i="4"/>
  <c r="F12" i="4"/>
  <c r="F8" i="4"/>
  <c r="E6" i="4"/>
  <c r="G8" i="4"/>
  <c r="C12" i="4"/>
  <c r="H10" i="4"/>
  <c r="D6" i="4"/>
  <c r="H8" i="4"/>
  <c r="D12" i="4"/>
  <c r="B10" i="4"/>
  <c r="B12" i="4"/>
  <c r="C8" i="4"/>
  <c r="E10" i="4"/>
  <c r="B6" i="4"/>
  <c r="D8" i="4"/>
  <c r="H12" i="4"/>
  <c r="C6" i="4"/>
  <c r="G2" i="5" l="1"/>
  <c r="E3" i="5"/>
  <c r="F3" i="5" s="1"/>
  <c r="A16" i="5"/>
  <c r="A17" i="5" s="1"/>
  <c r="H2" i="5" l="1"/>
  <c r="F4" i="5" s="1"/>
  <c r="G3" i="5"/>
  <c r="H3" i="5" s="1"/>
  <c r="C4" i="5" s="1"/>
  <c r="A18" i="5"/>
  <c r="A19" i="5" l="1"/>
  <c r="N7" i="5" s="1"/>
</calcChain>
</file>

<file path=xl/sharedStrings.xml><?xml version="1.0" encoding="utf-8"?>
<sst xmlns="http://schemas.openxmlformats.org/spreadsheetml/2006/main" count="165" uniqueCount="51">
  <si>
    <t>name</t>
  </si>
  <si>
    <t>year</t>
  </si>
  <si>
    <t>forecastA</t>
  </si>
  <si>
    <t>upperBoundA</t>
  </si>
  <si>
    <t>lowerBoundA</t>
  </si>
  <si>
    <t>forecastB</t>
  </si>
  <si>
    <t>upperBoundB</t>
  </si>
  <si>
    <t>lowerBoundB</t>
  </si>
  <si>
    <t>forecastAsset</t>
  </si>
  <si>
    <t>survival.forecast</t>
  </si>
  <si>
    <t>survival.upper</t>
  </si>
  <si>
    <t>survival.lower</t>
  </si>
  <si>
    <t>US</t>
  </si>
  <si>
    <t>D9</t>
  </si>
  <si>
    <t>MN</t>
  </si>
  <si>
    <t>ND</t>
  </si>
  <si>
    <t>SD</t>
  </si>
  <si>
    <t>MT</t>
  </si>
  <si>
    <t>WI9</t>
  </si>
  <si>
    <t>UP</t>
  </si>
  <si>
    <t>date</t>
  </si>
  <si>
    <t>Date</t>
  </si>
  <si>
    <t>5% Confidence Band</t>
  </si>
  <si>
    <t>Simple Trend</t>
  </si>
  <si>
    <t>Rate of Change</t>
  </si>
  <si>
    <t>Size Dependent</t>
  </si>
  <si>
    <t>Bank Survival</t>
  </si>
  <si>
    <t>United States</t>
  </si>
  <si>
    <t>9th District</t>
  </si>
  <si>
    <t>Minnesota</t>
  </si>
  <si>
    <t>North Dakota</t>
  </si>
  <si>
    <t>South Dakota</t>
  </si>
  <si>
    <t>Montana</t>
  </si>
  <si>
    <t>NW Wisconsin</t>
  </si>
  <si>
    <t>U.P. of Michigan</t>
  </si>
  <si>
    <t>Actual Data</t>
  </si>
  <si>
    <t>90% Confidence Band</t>
  </si>
  <si>
    <t>Upper</t>
  </si>
  <si>
    <t>Lower</t>
  </si>
  <si>
    <t>Actual number of banks</t>
  </si>
  <si>
    <t>Prior Forecast</t>
  </si>
  <si>
    <t>Current Forecast</t>
  </si>
  <si>
    <t>Select Ninth District State or Nation</t>
  </si>
  <si>
    <t>Select Baseline Estimate Model</t>
  </si>
  <si>
    <t>90% confidence band</t>
  </si>
  <si>
    <t>Note: Forecasts are not constrained to be integers, but have been formatted as integers for presentation.</t>
  </si>
  <si>
    <t>WI</t>
  </si>
  <si>
    <t>Wisconsin</t>
  </si>
  <si>
    <t>month #</t>
  </si>
  <si>
    <t>Year</t>
  </si>
  <si>
    <t>quarter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</si>
</sst>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 yy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.8000000000000007"/>
      <color rgb="FF00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5" tint="0.3999755851924192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B9B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0">
    <xf numFmtId="0" fontId="0" fillId="0" borderId="0" xfId="0"/>
    <xf numFmtId="164" fontId="0" fillId="0" borderId="0" xfId="1" applyNumberFormat="1" applyFont="1"/>
    <xf numFmtId="0" fontId="2" fillId="0" borderId="0" xfId="0" applyFont="1"/>
    <xf numFmtId="0" fontId="3" fillId="0" borderId="0" xfId="0" applyFont="1"/>
    <xf numFmtId="0" fontId="4" fillId="2" borderId="0" xfId="0" applyFont="1" applyFill="1"/>
    <xf numFmtId="165" fontId="4" fillId="4" borderId="1" xfId="2" applyNumberFormat="1" applyFont="1" applyFill="1" applyBorder="1"/>
    <xf numFmtId="165" fontId="4" fillId="3" borderId="2" xfId="2" applyNumberFormat="1" applyFont="1" applyFill="1" applyBorder="1"/>
    <xf numFmtId="165" fontId="4" fillId="4" borderId="4" xfId="2" applyNumberFormat="1" applyFont="1" applyFill="1" applyBorder="1"/>
    <xf numFmtId="165" fontId="4" fillId="3" borderId="0" xfId="2" applyNumberFormat="1" applyFont="1" applyFill="1" applyBorder="1"/>
    <xf numFmtId="165" fontId="4" fillId="4" borderId="6" xfId="2" applyNumberFormat="1" applyFont="1" applyFill="1" applyBorder="1"/>
    <xf numFmtId="165" fontId="4" fillId="3" borderId="7" xfId="2" applyNumberFormat="1" applyFont="1" applyFill="1" applyBorder="1"/>
    <xf numFmtId="165" fontId="4" fillId="5" borderId="2" xfId="2" applyNumberFormat="1" applyFont="1" applyFill="1" applyBorder="1"/>
    <xf numFmtId="165" fontId="4" fillId="5" borderId="0" xfId="2" applyNumberFormat="1" applyFont="1" applyFill="1" applyBorder="1"/>
    <xf numFmtId="165" fontId="4" fillId="5" borderId="7" xfId="2" applyNumberFormat="1" applyFont="1" applyFill="1" applyBorder="1"/>
    <xf numFmtId="165" fontId="4" fillId="3" borderId="5" xfId="2" applyNumberFormat="1" applyFont="1" applyFill="1" applyBorder="1"/>
    <xf numFmtId="165" fontId="4" fillId="3" borderId="8" xfId="2" applyNumberFormat="1" applyFont="1" applyFill="1" applyBorder="1"/>
    <xf numFmtId="165" fontId="5" fillId="3" borderId="2" xfId="2" applyNumberFormat="1" applyFont="1" applyFill="1" applyBorder="1"/>
    <xf numFmtId="165" fontId="5" fillId="3" borderId="3" xfId="2" applyNumberFormat="1" applyFont="1" applyFill="1" applyBorder="1"/>
    <xf numFmtId="166" fontId="0" fillId="0" borderId="0" xfId="0" applyNumberFormat="1" applyProtection="1"/>
    <xf numFmtId="0" fontId="0" fillId="0" borderId="0" xfId="0"/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9B9BFF"/>
      <color rgb="FF0000FE"/>
      <color rgb="FF000C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Charts!$N$7</c:f>
          <c:strCache>
            <c:ptCount val="1"/>
            <c:pt idx="0">
              <c:v>Number of Minnesota Community Banks: 2018 to 2021</c:v>
            </c:pt>
          </c:strCache>
        </c:strRef>
      </c:tx>
      <c:layout>
        <c:manualLayout>
          <c:xMode val="edge"/>
          <c:yMode val="edge"/>
          <c:x val="2.2538576249769762E-2"/>
          <c:y val="1.5864624535553748E-2"/>
        </c:manualLayout>
      </c:layout>
      <c:overlay val="0"/>
      <c:txPr>
        <a:bodyPr/>
        <a:lstStyle/>
        <a:p>
          <a:pPr>
            <a:defRPr sz="1200"/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099857482106706"/>
          <c:y val="0.17654410444614735"/>
          <c:w val="0.85074648535312392"/>
          <c:h val="0.5107820253466071"/>
        </c:manualLayout>
      </c:layout>
      <c:scatterChart>
        <c:scatterStyle val="lineMarker"/>
        <c:varyColors val="0"/>
        <c:ser>
          <c:idx val="1"/>
          <c:order val="0"/>
          <c:tx>
            <c:strRef>
              <c:f>Charts!$C$4</c:f>
              <c:strCache>
                <c:ptCount val="1"/>
                <c:pt idx="0">
                  <c:v>Current baseline estimate as of October 2020</c:v>
                </c:pt>
              </c:strCache>
            </c:strRef>
          </c:tx>
          <c:spPr>
            <a:ln w="25400">
              <a:solidFill>
                <a:schemeClr val="accent2">
                  <a:lumMod val="75000"/>
                </a:schemeClr>
              </a:solidFill>
            </a:ln>
          </c:spPr>
          <c:marker>
            <c:symbol val="none"/>
          </c:marker>
          <c:xVal>
            <c:numRef>
              <c:f>Charts!$A$5:$A$20</c:f>
              <c:numCache>
                <c:formatCode>General</c:formatCode>
                <c:ptCount val="16"/>
                <c:pt idx="0">
                  <c:v>2018</c:v>
                </c:pt>
                <c:pt idx="1">
                  <c:v>2018.25</c:v>
                </c:pt>
                <c:pt idx="2">
                  <c:v>2018.5</c:v>
                </c:pt>
                <c:pt idx="3">
                  <c:v>2018.75</c:v>
                </c:pt>
                <c:pt idx="4">
                  <c:v>2019</c:v>
                </c:pt>
                <c:pt idx="5">
                  <c:v>2019.25</c:v>
                </c:pt>
                <c:pt idx="6">
                  <c:v>2019.5</c:v>
                </c:pt>
                <c:pt idx="7">
                  <c:v>2019.75</c:v>
                </c:pt>
                <c:pt idx="8">
                  <c:v>2020</c:v>
                </c:pt>
                <c:pt idx="9">
                  <c:v>2020.25</c:v>
                </c:pt>
                <c:pt idx="10">
                  <c:v>2020.5</c:v>
                </c:pt>
                <c:pt idx="11">
                  <c:v>2020.75</c:v>
                </c:pt>
                <c:pt idx="12">
                  <c:v>2021</c:v>
                </c:pt>
                <c:pt idx="13">
                  <c:v>2021.25</c:v>
                </c:pt>
                <c:pt idx="14">
                  <c:v>2021.5</c:v>
                </c:pt>
              </c:numCache>
            </c:numRef>
          </c:xVal>
          <c:yVal>
            <c:numRef>
              <c:f>Charts!$C$5:$C$19</c:f>
              <c:numCache>
                <c:formatCode>General</c:formatCode>
                <c:ptCount val="15"/>
                <c:pt idx="10">
                  <c:v>264</c:v>
                </c:pt>
                <c:pt idx="11">
                  <c:v>262.38412543372499</c:v>
                </c:pt>
                <c:pt idx="12">
                  <c:v>260.77768405887599</c:v>
                </c:pt>
                <c:pt idx="13">
                  <c:v>259.18062080613902</c:v>
                </c:pt>
                <c:pt idx="14">
                  <c:v>257.59288092768901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F9F-4368-888C-A2A6097BA120}"/>
            </c:ext>
          </c:extLst>
        </c:ser>
        <c:ser>
          <c:idx val="2"/>
          <c:order val="1"/>
          <c:tx>
            <c:strRef>
              <c:f>Charts!$D$4</c:f>
              <c:strCache>
                <c:ptCount val="1"/>
                <c:pt idx="0">
                  <c:v>5% Confidence Band</c:v>
                </c:pt>
              </c:strCache>
            </c:strRef>
          </c:tx>
          <c:spPr>
            <a:ln w="25400">
              <a:solidFill>
                <a:schemeClr val="accent2">
                  <a:lumMod val="40000"/>
                  <a:lumOff val="60000"/>
                </a:schemeClr>
              </a:solidFill>
            </a:ln>
          </c:spPr>
          <c:marker>
            <c:symbol val="none"/>
          </c:marker>
          <c:xVal>
            <c:numRef>
              <c:f>Charts!$A$5:$A$20</c:f>
              <c:numCache>
                <c:formatCode>General</c:formatCode>
                <c:ptCount val="16"/>
                <c:pt idx="0">
                  <c:v>2018</c:v>
                </c:pt>
                <c:pt idx="1">
                  <c:v>2018.25</c:v>
                </c:pt>
                <c:pt idx="2">
                  <c:v>2018.5</c:v>
                </c:pt>
                <c:pt idx="3">
                  <c:v>2018.75</c:v>
                </c:pt>
                <c:pt idx="4">
                  <c:v>2019</c:v>
                </c:pt>
                <c:pt idx="5">
                  <c:v>2019.25</c:v>
                </c:pt>
                <c:pt idx="6">
                  <c:v>2019.5</c:v>
                </c:pt>
                <c:pt idx="7">
                  <c:v>2019.75</c:v>
                </c:pt>
                <c:pt idx="8">
                  <c:v>2020</c:v>
                </c:pt>
                <c:pt idx="9">
                  <c:v>2020.25</c:v>
                </c:pt>
                <c:pt idx="10">
                  <c:v>2020.5</c:v>
                </c:pt>
                <c:pt idx="11">
                  <c:v>2020.75</c:v>
                </c:pt>
                <c:pt idx="12">
                  <c:v>2021</c:v>
                </c:pt>
                <c:pt idx="13">
                  <c:v>2021.25</c:v>
                </c:pt>
                <c:pt idx="14">
                  <c:v>2021.5</c:v>
                </c:pt>
              </c:numCache>
            </c:numRef>
          </c:xVal>
          <c:yVal>
            <c:numRef>
              <c:f>Charts!$D$5:$D$19</c:f>
              <c:numCache>
                <c:formatCode>General</c:formatCode>
                <c:ptCount val="15"/>
                <c:pt idx="10">
                  <c:v>264</c:v>
                </c:pt>
                <c:pt idx="11">
                  <c:v>270.25281388347901</c:v>
                </c:pt>
                <c:pt idx="12">
                  <c:v>271.87325585647602</c:v>
                </c:pt>
                <c:pt idx="13">
                  <c:v>272.73033512262901</c:v>
                </c:pt>
                <c:pt idx="14">
                  <c:v>273.19331954746099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F9F-4368-888C-A2A6097BA120}"/>
            </c:ext>
          </c:extLst>
        </c:ser>
        <c:ser>
          <c:idx val="3"/>
          <c:order val="2"/>
          <c:tx>
            <c:strRef>
              <c:f>Charts!$E$4</c:f>
              <c:strCache>
                <c:ptCount val="1"/>
                <c:pt idx="0">
                  <c:v>90% confidence band</c:v>
                </c:pt>
              </c:strCache>
            </c:strRef>
          </c:tx>
          <c:spPr>
            <a:ln w="25400">
              <a:solidFill>
                <a:schemeClr val="accent2">
                  <a:lumMod val="40000"/>
                  <a:lumOff val="60000"/>
                </a:schemeClr>
              </a:solidFill>
            </a:ln>
          </c:spPr>
          <c:marker>
            <c:symbol val="none"/>
          </c:marker>
          <c:xVal>
            <c:numRef>
              <c:f>Charts!$A$5:$A$20</c:f>
              <c:numCache>
                <c:formatCode>General</c:formatCode>
                <c:ptCount val="16"/>
                <c:pt idx="0">
                  <c:v>2018</c:v>
                </c:pt>
                <c:pt idx="1">
                  <c:v>2018.25</c:v>
                </c:pt>
                <c:pt idx="2">
                  <c:v>2018.5</c:v>
                </c:pt>
                <c:pt idx="3">
                  <c:v>2018.75</c:v>
                </c:pt>
                <c:pt idx="4">
                  <c:v>2019</c:v>
                </c:pt>
                <c:pt idx="5">
                  <c:v>2019.25</c:v>
                </c:pt>
                <c:pt idx="6">
                  <c:v>2019.5</c:v>
                </c:pt>
                <c:pt idx="7">
                  <c:v>2019.75</c:v>
                </c:pt>
                <c:pt idx="8">
                  <c:v>2020</c:v>
                </c:pt>
                <c:pt idx="9">
                  <c:v>2020.25</c:v>
                </c:pt>
                <c:pt idx="10">
                  <c:v>2020.5</c:v>
                </c:pt>
                <c:pt idx="11">
                  <c:v>2020.75</c:v>
                </c:pt>
                <c:pt idx="12">
                  <c:v>2021</c:v>
                </c:pt>
                <c:pt idx="13">
                  <c:v>2021.25</c:v>
                </c:pt>
                <c:pt idx="14">
                  <c:v>2021.5</c:v>
                </c:pt>
              </c:numCache>
            </c:numRef>
          </c:xVal>
          <c:yVal>
            <c:numRef>
              <c:f>Charts!$E$5:$E$19</c:f>
              <c:numCache>
                <c:formatCode>General</c:formatCode>
                <c:ptCount val="15"/>
                <c:pt idx="10">
                  <c:v>264</c:v>
                </c:pt>
                <c:pt idx="11">
                  <c:v>254.51543698397199</c:v>
                </c:pt>
                <c:pt idx="12">
                  <c:v>249.68211226127499</c:v>
                </c:pt>
                <c:pt idx="13">
                  <c:v>245.63090648964999</c:v>
                </c:pt>
                <c:pt idx="14">
                  <c:v>241.992442307917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F9F-4368-888C-A2A6097BA120}"/>
            </c:ext>
          </c:extLst>
        </c:ser>
        <c:ser>
          <c:idx val="4"/>
          <c:order val="3"/>
          <c:tx>
            <c:strRef>
              <c:f>Charts!$F$4</c:f>
              <c:strCache>
                <c:ptCount val="1"/>
                <c:pt idx="0">
                  <c:v>Prior baseline estimate as of October 2019</c:v>
                </c:pt>
              </c:strCache>
            </c:strRef>
          </c:tx>
          <c:spPr>
            <a:ln w="31750">
              <a:solidFill>
                <a:srgbClr val="000CFE"/>
              </a:solidFill>
              <a:prstDash val="dash"/>
            </a:ln>
          </c:spPr>
          <c:marker>
            <c:symbol val="none"/>
          </c:marker>
          <c:xVal>
            <c:numRef>
              <c:f>Charts!$A$5:$A$20</c:f>
              <c:numCache>
                <c:formatCode>General</c:formatCode>
                <c:ptCount val="16"/>
                <c:pt idx="0">
                  <c:v>2018</c:v>
                </c:pt>
                <c:pt idx="1">
                  <c:v>2018.25</c:v>
                </c:pt>
                <c:pt idx="2">
                  <c:v>2018.5</c:v>
                </c:pt>
                <c:pt idx="3">
                  <c:v>2018.75</c:v>
                </c:pt>
                <c:pt idx="4">
                  <c:v>2019</c:v>
                </c:pt>
                <c:pt idx="5">
                  <c:v>2019.25</c:v>
                </c:pt>
                <c:pt idx="6">
                  <c:v>2019.5</c:v>
                </c:pt>
                <c:pt idx="7">
                  <c:v>2019.75</c:v>
                </c:pt>
                <c:pt idx="8">
                  <c:v>2020</c:v>
                </c:pt>
                <c:pt idx="9">
                  <c:v>2020.25</c:v>
                </c:pt>
                <c:pt idx="10">
                  <c:v>2020.5</c:v>
                </c:pt>
                <c:pt idx="11">
                  <c:v>2020.75</c:v>
                </c:pt>
                <c:pt idx="12">
                  <c:v>2021</c:v>
                </c:pt>
                <c:pt idx="13">
                  <c:v>2021.25</c:v>
                </c:pt>
                <c:pt idx="14">
                  <c:v>2021.5</c:v>
                </c:pt>
              </c:numCache>
            </c:numRef>
          </c:xVal>
          <c:yVal>
            <c:numRef>
              <c:f>Charts!$F$5:$F$19</c:f>
              <c:numCache>
                <c:formatCode>General</c:formatCode>
                <c:ptCount val="15"/>
                <c:pt idx="6">
                  <c:v>268</c:v>
                </c:pt>
                <c:pt idx="7">
                  <c:v>264.56444504903601</c:v>
                </c:pt>
                <c:pt idx="8">
                  <c:v>261.12464369454898</c:v>
                </c:pt>
                <c:pt idx="9">
                  <c:v>257.680590687912</c:v>
                </c:pt>
                <c:pt idx="10">
                  <c:v>254.232280774012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F9F-4368-888C-A2A6097BA120}"/>
            </c:ext>
          </c:extLst>
        </c:ser>
        <c:ser>
          <c:idx val="0"/>
          <c:order val="4"/>
          <c:tx>
            <c:strRef>
              <c:f>Charts!$B$4</c:f>
              <c:strCache>
                <c:ptCount val="1"/>
                <c:pt idx="0">
                  <c:v>Actual number of banks</c:v>
                </c:pt>
              </c:strCache>
            </c:strRef>
          </c:tx>
          <c:spPr>
            <a:ln w="25400">
              <a:solidFill>
                <a:schemeClr val="bg1">
                  <a:lumMod val="50000"/>
                </a:schemeClr>
              </a:solidFill>
            </a:ln>
          </c:spPr>
          <c:marker>
            <c:symbol val="none"/>
          </c:marker>
          <c:xVal>
            <c:numRef>
              <c:f>Charts!$A$5:$A$20</c:f>
              <c:numCache>
                <c:formatCode>General</c:formatCode>
                <c:ptCount val="16"/>
                <c:pt idx="0">
                  <c:v>2018</c:v>
                </c:pt>
                <c:pt idx="1">
                  <c:v>2018.25</c:v>
                </c:pt>
                <c:pt idx="2">
                  <c:v>2018.5</c:v>
                </c:pt>
                <c:pt idx="3">
                  <c:v>2018.75</c:v>
                </c:pt>
                <c:pt idx="4">
                  <c:v>2019</c:v>
                </c:pt>
                <c:pt idx="5">
                  <c:v>2019.25</c:v>
                </c:pt>
                <c:pt idx="6">
                  <c:v>2019.5</c:v>
                </c:pt>
                <c:pt idx="7">
                  <c:v>2019.75</c:v>
                </c:pt>
                <c:pt idx="8">
                  <c:v>2020</c:v>
                </c:pt>
                <c:pt idx="9">
                  <c:v>2020.25</c:v>
                </c:pt>
                <c:pt idx="10">
                  <c:v>2020.5</c:v>
                </c:pt>
                <c:pt idx="11">
                  <c:v>2020.75</c:v>
                </c:pt>
                <c:pt idx="12">
                  <c:v>2021</c:v>
                </c:pt>
                <c:pt idx="13">
                  <c:v>2021.25</c:v>
                </c:pt>
                <c:pt idx="14">
                  <c:v>2021.5</c:v>
                </c:pt>
              </c:numCache>
            </c:numRef>
          </c:xVal>
          <c:yVal>
            <c:numRef>
              <c:f>Charts!$B$5:$B$20</c:f>
              <c:numCache>
                <c:formatCode>General</c:formatCode>
                <c:ptCount val="16"/>
                <c:pt idx="0">
                  <c:v>289</c:v>
                </c:pt>
                <c:pt idx="1">
                  <c:v>285</c:v>
                </c:pt>
                <c:pt idx="2">
                  <c:v>282</c:v>
                </c:pt>
                <c:pt idx="3">
                  <c:v>278</c:v>
                </c:pt>
                <c:pt idx="4">
                  <c:v>274</c:v>
                </c:pt>
                <c:pt idx="5">
                  <c:v>272</c:v>
                </c:pt>
                <c:pt idx="6">
                  <c:v>268</c:v>
                </c:pt>
                <c:pt idx="7">
                  <c:v>267</c:v>
                </c:pt>
                <c:pt idx="8">
                  <c:v>266</c:v>
                </c:pt>
                <c:pt idx="9">
                  <c:v>263</c:v>
                </c:pt>
                <c:pt idx="10">
                  <c:v>264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4F9F-4368-888C-A2A6097BA1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988544"/>
        <c:axId val="92990080"/>
      </c:scatterChart>
      <c:valAx>
        <c:axId val="92988544"/>
        <c:scaling>
          <c:orientation val="minMax"/>
          <c:min val="2017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n-US"/>
          </a:p>
        </c:txPr>
        <c:crossAx val="92990080"/>
        <c:crosses val="autoZero"/>
        <c:crossBetween val="midCat"/>
        <c:majorUnit val="1"/>
      </c:valAx>
      <c:valAx>
        <c:axId val="92990080"/>
        <c:scaling>
          <c:orientation val="minMax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900" b="0"/>
                </a:pPr>
                <a:r>
                  <a:rPr lang="en-US" sz="900" b="0"/>
                  <a:t>Number of Banks</a:t>
                </a:r>
              </a:p>
            </c:rich>
          </c:tx>
          <c:layout/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n-US"/>
          </a:p>
        </c:txPr>
        <c:crossAx val="92988544"/>
        <c:crosses val="autoZero"/>
        <c:crossBetween val="midCat"/>
      </c:valAx>
    </c:plotArea>
    <c:legend>
      <c:legendPos val="r"/>
      <c:legendEntry>
        <c:idx val="1"/>
        <c:delete val="1"/>
      </c:legendEntry>
      <c:layout>
        <c:manualLayout>
          <c:xMode val="edge"/>
          <c:yMode val="edge"/>
          <c:x val="1.3442015868706067E-3"/>
          <c:y val="0.75145229964771387"/>
          <c:w val="0.99865579841312935"/>
          <c:h val="0.12269863024278037"/>
        </c:manualLayout>
      </c:layout>
      <c:overlay val="0"/>
      <c:spPr>
        <a:solidFill>
          <a:schemeClr val="bg1">
            <a:alpha val="79000"/>
          </a:schemeClr>
        </a:solidFill>
      </c:spPr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trlProps/ctrlProp1.xml><?xml version="1.0" encoding="utf-8"?>
<formControlPr xmlns="http://schemas.microsoft.com/office/spreadsheetml/2009/9/main" objectType="Drop" dropLines="9" dropStyle="combo" dx="16" fmlaLink="Charts!$A$1" fmlaRange="Charts!$P$2:$P$10" noThreeD="1" sel="3" val="0"/>
</file>

<file path=xl/ctrlProps/ctrlProp2.xml><?xml version="1.0" encoding="utf-8"?>
<formControlPr xmlns="http://schemas.microsoft.com/office/spreadsheetml/2009/9/main" objectType="Drop" dropLines="4" dropStyle="combo" dx="16" fmlaLink="Charts!$B$2" fmlaRange="Charts!$N$2:$N$5" noThreeD="1" sel="1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131233</xdr:colOff>
      <xdr:row>0</xdr:row>
      <xdr:rowOff>50797</xdr:rowOff>
    </xdr:from>
    <xdr:to>
      <xdr:col>7</xdr:col>
      <xdr:colOff>152399</xdr:colOff>
      <xdr:row>18</xdr:row>
      <xdr:rowOff>123825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25400</xdr:colOff>
          <xdr:row>3</xdr:row>
          <xdr:rowOff>177800</xdr:rowOff>
        </xdr:from>
        <xdr:to>
          <xdr:col>11</xdr:col>
          <xdr:colOff>146050</xdr:colOff>
          <xdr:row>5</xdr:row>
          <xdr:rowOff>69850</xdr:rowOff>
        </xdr:to>
        <xdr:sp macro="" textlink="">
          <xdr:nvSpPr>
            <xdr:cNvPr id="6147" name="Drop Down 3" hidden="1">
              <a:extLst>
                <a:ext uri="{63B3BB69-23CF-44E3-9099-C40C66FF867C}">
                  <a14:compatExt spid="_x0000_s61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25400</xdr:colOff>
          <xdr:row>10</xdr:row>
          <xdr:rowOff>25400</xdr:rowOff>
        </xdr:from>
        <xdr:to>
          <xdr:col>11</xdr:col>
          <xdr:colOff>114300</xdr:colOff>
          <xdr:row>11</xdr:row>
          <xdr:rowOff>139700</xdr:rowOff>
        </xdr:to>
        <xdr:sp macro="" textlink="">
          <xdr:nvSpPr>
            <xdr:cNvPr id="6148" name="Drop Down 4" hidden="1">
              <a:extLst>
                <a:ext uri="{63B3BB69-23CF-44E3-9099-C40C66FF867C}">
                  <a14:compatExt spid="_x0000_s61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0.01425</cdr:x>
      <cdr:y>0.0771</cdr:y>
    </cdr:from>
    <cdr:to>
      <cdr:x>0.46324</cdr:x>
      <cdr:y>0.17047</cdr:y>
    </cdr:to>
    <cdr:sp macro="" textlink="Charts!$N$8">
      <cdr:nvSpPr>
        <cdr:cNvPr id="2" name="TextBox 1"/>
        <cdr:cNvSpPr txBox="1"/>
      </cdr:nvSpPr>
      <cdr:spPr>
        <a:xfrm xmlns:a="http://schemas.openxmlformats.org/drawingml/2006/main">
          <a:off x="79976" y="270006"/>
          <a:ext cx="2519885" cy="3269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67D5317E-FE18-42E5-9386-EC33A2717F0C}" type="TxLink">
            <a:rPr lang="en-US" sz="1200" b="0" i="0" u="none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pPr/>
            <a:t>(Baseline Estimates Using Simple Trend Model)</a:t>
          </a:fld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0.02749</cdr:x>
      <cdr:y>0.87776</cdr:y>
    </cdr:from>
    <cdr:to>
      <cdr:x>0.88493</cdr:x>
      <cdr:y>0.98431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145804" y="3102791"/>
          <a:ext cx="4547450" cy="37664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>
              <a:latin typeface="Arial" panose="020B0604020202020204" pitchFamily="34" charset="0"/>
              <a:cs typeface="Arial" panose="020B0604020202020204" pitchFamily="34" charset="0"/>
            </a:rPr>
            <a:t>For</a:t>
          </a:r>
          <a:r>
            <a:rPr lang="en-US" sz="900" baseline="0">
              <a:latin typeface="Arial" panose="020B0604020202020204" pitchFamily="34" charset="0"/>
              <a:cs typeface="Arial" panose="020B0604020202020204" pitchFamily="34" charset="0"/>
            </a:rPr>
            <a:t> details on this baseline estimate, see "Assessing Community Bank Consolidation" (Minneapolis Fed Economic Policy Paper 14-1)</a:t>
          </a:r>
          <a:endParaRPr lang="en-US" sz="9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O46"/>
  <sheetViews>
    <sheetView workbookViewId="0">
      <pane ySplit="1" topLeftCell="A2" activePane="bottomLeft" state="frozen"/>
      <selection activeCell="F41" sqref="F41"/>
      <selection pane="bottomLeft" activeCell="F41" sqref="F41"/>
    </sheetView>
  </sheetViews>
  <sheetFormatPr defaultRowHeight="14.5" x14ac:dyDescent="0.35"/>
  <cols>
    <col min="1" max="3" width="8.7265625" style="19"/>
    <col min="4" max="4" width="11.81640625" style="19" bestFit="1" customWidth="1"/>
    <col min="5" max="5" width="12.453125" style="19" bestFit="1" customWidth="1"/>
    <col min="6" max="6" width="12.1796875" style="19" bestFit="1" customWidth="1"/>
    <col min="7" max="7" width="11.81640625" style="19" bestFit="1" customWidth="1"/>
    <col min="8" max="8" width="12.36328125" style="19" bestFit="1" customWidth="1"/>
    <col min="9" max="9" width="12.08984375" style="19" bestFit="1" customWidth="1"/>
    <col min="10" max="10" width="12" style="19" bestFit="1" customWidth="1"/>
    <col min="13" max="13" width="14.54296875" style="19" bestFit="1" customWidth="1"/>
    <col min="14" max="14" width="12.7265625" style="19" bestFit="1" customWidth="1"/>
    <col min="15" max="15" width="12.453125" style="19" bestFit="1" customWidth="1"/>
  </cols>
  <sheetData>
    <row r="1" spans="1:15" x14ac:dyDescent="0.35"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19" t="s">
        <v>6</v>
      </c>
      <c r="I1" s="19" t="s">
        <v>7</v>
      </c>
      <c r="J1" s="19" t="s">
        <v>8</v>
      </c>
      <c r="M1" s="19" t="s">
        <v>9</v>
      </c>
      <c r="N1" s="19" t="s">
        <v>10</v>
      </c>
      <c r="O1" s="19" t="s">
        <v>11</v>
      </c>
    </row>
    <row r="2" spans="1:15" x14ac:dyDescent="0.35">
      <c r="A2" s="19">
        <v>1</v>
      </c>
      <c r="B2" s="19" t="s">
        <v>12</v>
      </c>
      <c r="C2" s="19">
        <v>2020.5</v>
      </c>
      <c r="D2" s="19">
        <v>4292</v>
      </c>
      <c r="E2" s="19">
        <v>4292</v>
      </c>
      <c r="F2" s="19">
        <v>4292</v>
      </c>
      <c r="G2" s="19">
        <v>4292</v>
      </c>
      <c r="H2" s="19">
        <v>4292</v>
      </c>
      <c r="I2" s="19">
        <v>4292</v>
      </c>
      <c r="J2" s="19">
        <v>4299</v>
      </c>
      <c r="M2" s="19">
        <v>4292</v>
      </c>
      <c r="N2" s="19">
        <v>4292</v>
      </c>
      <c r="O2" s="19">
        <v>4292</v>
      </c>
    </row>
    <row r="3" spans="1:15" x14ac:dyDescent="0.35">
      <c r="A3" s="19">
        <v>2</v>
      </c>
      <c r="B3" s="19" t="s">
        <v>12</v>
      </c>
      <c r="C3" s="19">
        <v>2020.75</v>
      </c>
      <c r="D3" s="19">
        <v>4208.2827537596604</v>
      </c>
      <c r="E3" s="19">
        <v>4304.8775907968502</v>
      </c>
      <c r="F3" s="19">
        <v>4111.6879167224697</v>
      </c>
      <c r="G3" s="19">
        <v>4256.3862296943498</v>
      </c>
      <c r="H3" s="19">
        <v>4315.3692663842403</v>
      </c>
      <c r="I3" s="19">
        <v>4197.4031930044703</v>
      </c>
      <c r="J3" s="19">
        <v>4269.42542556436</v>
      </c>
      <c r="M3" s="19">
        <v>4218.9570815973802</v>
      </c>
      <c r="N3" s="19">
        <v>4304.3054749234998</v>
      </c>
      <c r="O3" s="19">
        <v>4123.47281911352</v>
      </c>
    </row>
    <row r="4" spans="1:15" x14ac:dyDescent="0.35">
      <c r="A4" s="19">
        <v>3</v>
      </c>
      <c r="B4" s="19" t="s">
        <v>12</v>
      </c>
      <c r="C4" s="19">
        <v>2021</v>
      </c>
      <c r="D4" s="19">
        <v>4124.2389995930098</v>
      </c>
      <c r="E4" s="19">
        <v>4261.1113772919298</v>
      </c>
      <c r="F4" s="19">
        <v>3987.3666218940898</v>
      </c>
      <c r="G4" s="19">
        <v>4220.7724593886996</v>
      </c>
      <c r="H4" s="19">
        <v>4327.6676265015203</v>
      </c>
      <c r="I4" s="19">
        <v>4113.8772922758799</v>
      </c>
      <c r="J4" s="19">
        <v>4240.1804974489396</v>
      </c>
      <c r="M4" s="19">
        <v>4145.9141631947496</v>
      </c>
      <c r="N4" s="19">
        <v>4316.6109498469996</v>
      </c>
      <c r="O4" s="19">
        <v>3954.94563822705</v>
      </c>
    </row>
    <row r="5" spans="1:15" x14ac:dyDescent="0.35">
      <c r="A5" s="19">
        <v>4</v>
      </c>
      <c r="B5" s="19" t="s">
        <v>12</v>
      </c>
      <c r="C5" s="19">
        <v>2021.25</v>
      </c>
      <c r="D5" s="19">
        <v>4039.8674640775398</v>
      </c>
      <c r="E5" s="19">
        <v>4207.8288454393096</v>
      </c>
      <c r="F5" s="19">
        <v>3871.90608271577</v>
      </c>
      <c r="G5" s="19">
        <v>4185.1586890830504</v>
      </c>
      <c r="H5" s="19">
        <v>4345.3545943196204</v>
      </c>
      <c r="I5" s="19">
        <v>4024.9627838464899</v>
      </c>
      <c r="J5" s="19">
        <v>4211.2631301491401</v>
      </c>
      <c r="M5" s="19">
        <v>4072.8712447921298</v>
      </c>
      <c r="N5" s="19">
        <v>4328.9164247705003</v>
      </c>
      <c r="O5" s="19">
        <v>3786.4184573405701</v>
      </c>
    </row>
    <row r="6" spans="1:15" x14ac:dyDescent="0.35">
      <c r="A6" s="19">
        <v>5</v>
      </c>
      <c r="B6" s="19" t="s">
        <v>12</v>
      </c>
      <c r="C6" s="19">
        <v>2021.5</v>
      </c>
      <c r="D6" s="19">
        <v>3955.1668688242198</v>
      </c>
      <c r="E6" s="19">
        <v>4149.4915210875697</v>
      </c>
      <c r="F6" s="19">
        <v>3760.8422165608699</v>
      </c>
      <c r="G6" s="19">
        <v>4149.5449187774102</v>
      </c>
      <c r="H6" s="19">
        <v>4368.6509346108896</v>
      </c>
      <c r="I6" s="19">
        <v>3930.4389029439199</v>
      </c>
      <c r="J6" s="19">
        <v>4182.6711276692504</v>
      </c>
      <c r="M6" s="19">
        <v>3999.82832638951</v>
      </c>
      <c r="N6" s="19">
        <v>4341.2218996940001</v>
      </c>
      <c r="O6" s="19">
        <v>3617.8912764541001</v>
      </c>
    </row>
    <row r="7" spans="1:15" x14ac:dyDescent="0.35">
      <c r="A7" s="19">
        <v>6</v>
      </c>
      <c r="B7" s="19" t="s">
        <v>13</v>
      </c>
      <c r="C7" s="19">
        <v>2020.5</v>
      </c>
      <c r="D7" s="19">
        <v>482</v>
      </c>
      <c r="E7" s="19">
        <v>482</v>
      </c>
      <c r="F7" s="19">
        <v>482</v>
      </c>
      <c r="G7" s="19">
        <v>482</v>
      </c>
      <c r="H7" s="19">
        <v>482</v>
      </c>
      <c r="I7" s="19">
        <v>482</v>
      </c>
      <c r="J7" s="19">
        <v>482</v>
      </c>
      <c r="M7" s="19">
        <v>482</v>
      </c>
      <c r="N7" s="19">
        <v>482</v>
      </c>
      <c r="O7" s="19">
        <v>482</v>
      </c>
    </row>
    <row r="8" spans="1:15" x14ac:dyDescent="0.35">
      <c r="A8" s="19">
        <v>7</v>
      </c>
      <c r="B8" s="19" t="s">
        <v>13</v>
      </c>
      <c r="C8" s="19">
        <v>2020.75</v>
      </c>
      <c r="D8" s="19">
        <v>475.21247061741354</v>
      </c>
      <c r="E8" s="19">
        <v>487.04582657775637</v>
      </c>
      <c r="F8" s="19">
        <v>463.37911465706969</v>
      </c>
      <c r="G8" s="19">
        <v>477.68315139926898</v>
      </c>
      <c r="H8" s="19">
        <v>488.81315528646599</v>
      </c>
      <c r="I8" s="19">
        <v>466.55314751207197</v>
      </c>
      <c r="J8" s="19">
        <v>478.90930366948498</v>
      </c>
      <c r="M8" s="19">
        <v>473.06314266861801</v>
      </c>
      <c r="N8" s="19">
        <v>482.58528632499201</v>
      </c>
      <c r="O8" s="19">
        <v>462.41016106157002</v>
      </c>
    </row>
    <row r="9" spans="1:15" x14ac:dyDescent="0.35">
      <c r="A9" s="19">
        <v>8</v>
      </c>
      <c r="B9" s="19" t="s">
        <v>13</v>
      </c>
      <c r="C9" s="19">
        <v>2021</v>
      </c>
      <c r="D9" s="19">
        <v>468.40173267778795</v>
      </c>
      <c r="E9" s="19">
        <v>485.16526033762483</v>
      </c>
      <c r="F9" s="19">
        <v>451.63820501795004</v>
      </c>
      <c r="G9" s="19">
        <v>473.36630279853802</v>
      </c>
      <c r="H9" s="19">
        <v>490.5798057943</v>
      </c>
      <c r="I9" s="19">
        <v>456.15279980277597</v>
      </c>
      <c r="J9" s="19">
        <v>475.84919999364899</v>
      </c>
      <c r="M9" s="19">
        <v>464.126285337235</v>
      </c>
      <c r="N9" s="19">
        <v>483.17057264998499</v>
      </c>
      <c r="O9" s="19">
        <v>442.82032212313999</v>
      </c>
    </row>
    <row r="10" spans="1:15" x14ac:dyDescent="0.35">
      <c r="A10" s="19">
        <v>9</v>
      </c>
      <c r="B10" s="19" t="s">
        <v>13</v>
      </c>
      <c r="C10" s="19">
        <v>2021.25</v>
      </c>
      <c r="D10" s="19">
        <v>461.56770682424769</v>
      </c>
      <c r="E10" s="19">
        <v>482.13392208053267</v>
      </c>
      <c r="F10" s="19">
        <v>441.00149156796158</v>
      </c>
      <c r="G10" s="19">
        <v>469.04945419780699</v>
      </c>
      <c r="H10" s="19">
        <v>491.96871357781299</v>
      </c>
      <c r="I10" s="19">
        <v>446.130194817801</v>
      </c>
      <c r="J10" s="19">
        <v>472.81955898535301</v>
      </c>
      <c r="M10" s="19">
        <v>455.18942800585302</v>
      </c>
      <c r="N10" s="19">
        <v>483.755858974977</v>
      </c>
      <c r="O10" s="19">
        <v>423.23048318471001</v>
      </c>
    </row>
    <row r="11" spans="1:15" x14ac:dyDescent="0.35">
      <c r="A11" s="19">
        <v>10</v>
      </c>
      <c r="B11" s="19" t="s">
        <v>13</v>
      </c>
      <c r="C11" s="19">
        <v>2021.5</v>
      </c>
      <c r="D11" s="19">
        <v>454.71031342857299</v>
      </c>
      <c r="E11" s="19">
        <v>478.49886068158361</v>
      </c>
      <c r="F11" s="19">
        <v>430.92176617556231</v>
      </c>
      <c r="G11" s="19">
        <v>464.73260559707597</v>
      </c>
      <c r="H11" s="19">
        <v>493.348154445864</v>
      </c>
      <c r="I11" s="19">
        <v>436.11705674828698</v>
      </c>
      <c r="J11" s="19">
        <v>469.82023023010998</v>
      </c>
      <c r="M11" s="19">
        <v>446.25257067447001</v>
      </c>
      <c r="N11" s="19">
        <v>484.34114529996901</v>
      </c>
      <c r="O11" s="19">
        <v>403.64064424627998</v>
      </c>
    </row>
    <row r="12" spans="1:15" x14ac:dyDescent="0.35">
      <c r="A12" s="19">
        <v>11</v>
      </c>
      <c r="B12" s="19" t="s">
        <v>14</v>
      </c>
      <c r="C12" s="19">
        <v>2020.5</v>
      </c>
      <c r="D12" s="19">
        <v>264</v>
      </c>
      <c r="E12" s="19">
        <v>264</v>
      </c>
      <c r="F12" s="19">
        <v>264</v>
      </c>
      <c r="G12" s="19">
        <v>264</v>
      </c>
      <c r="H12" s="19">
        <v>264</v>
      </c>
      <c r="I12" s="19">
        <v>264</v>
      </c>
      <c r="J12" s="19">
        <v>264</v>
      </c>
      <c r="M12" s="19">
        <v>264</v>
      </c>
      <c r="N12" s="19">
        <v>264</v>
      </c>
      <c r="O12" s="19">
        <v>264</v>
      </c>
    </row>
    <row r="13" spans="1:15" x14ac:dyDescent="0.35">
      <c r="A13" s="19">
        <v>12</v>
      </c>
      <c r="B13" s="19" t="s">
        <v>14</v>
      </c>
      <c r="C13" s="19">
        <v>2020.75</v>
      </c>
      <c r="D13" s="19">
        <v>262.38412543372499</v>
      </c>
      <c r="E13" s="19">
        <v>270.25281388347901</v>
      </c>
      <c r="F13" s="19">
        <v>254.51543698397199</v>
      </c>
      <c r="G13" s="19">
        <v>262.61427469141103</v>
      </c>
      <c r="H13" s="19">
        <v>270.16905357563598</v>
      </c>
      <c r="I13" s="19">
        <v>255.05949580718701</v>
      </c>
      <c r="J13" s="19">
        <v>262.32124663114001</v>
      </c>
      <c r="M13" s="19">
        <v>258.90751370468098</v>
      </c>
      <c r="N13" s="19">
        <v>264.10609525567997</v>
      </c>
      <c r="O13" s="19">
        <v>253.09155506721001</v>
      </c>
    </row>
    <row r="14" spans="1:15" x14ac:dyDescent="0.35">
      <c r="A14" s="19">
        <v>13</v>
      </c>
      <c r="B14" s="19" t="s">
        <v>14</v>
      </c>
      <c r="C14" s="19">
        <v>2021</v>
      </c>
      <c r="D14" s="19">
        <v>260.77768405887599</v>
      </c>
      <c r="E14" s="19">
        <v>271.87325585647602</v>
      </c>
      <c r="F14" s="19">
        <v>249.68211226127499</v>
      </c>
      <c r="G14" s="19">
        <v>261.228549382822</v>
      </c>
      <c r="H14" s="19">
        <v>273.60130260810098</v>
      </c>
      <c r="I14" s="19">
        <v>248.85579615754401</v>
      </c>
      <c r="J14" s="19">
        <v>260.659127182129</v>
      </c>
      <c r="M14" s="19">
        <v>253.81502740936099</v>
      </c>
      <c r="N14" s="19">
        <v>264.21219051136001</v>
      </c>
      <c r="O14" s="19">
        <v>242.183110134419</v>
      </c>
    </row>
    <row r="15" spans="1:15" x14ac:dyDescent="0.35">
      <c r="A15" s="19">
        <v>14</v>
      </c>
      <c r="B15" s="19" t="s">
        <v>14</v>
      </c>
      <c r="C15" s="19">
        <v>2021.25</v>
      </c>
      <c r="D15" s="19">
        <v>259.18062080613902</v>
      </c>
      <c r="E15" s="19">
        <v>272.73033512262901</v>
      </c>
      <c r="F15" s="19">
        <v>245.63090648964999</v>
      </c>
      <c r="G15" s="19">
        <v>259.84282407423399</v>
      </c>
      <c r="H15" s="19">
        <v>277.10838120975899</v>
      </c>
      <c r="I15" s="19">
        <v>242.57726693870799</v>
      </c>
      <c r="J15" s="19">
        <v>259.01352077046602</v>
      </c>
      <c r="M15" s="19">
        <v>248.722541114042</v>
      </c>
      <c r="N15" s="19">
        <v>264.31828576703998</v>
      </c>
      <c r="O15" s="19">
        <v>231.27466520162901</v>
      </c>
    </row>
    <row r="16" spans="1:15" x14ac:dyDescent="0.35">
      <c r="A16" s="19">
        <v>15</v>
      </c>
      <c r="B16" s="19" t="s">
        <v>14</v>
      </c>
      <c r="C16" s="19">
        <v>2021.5</v>
      </c>
      <c r="D16" s="19">
        <v>257.59288092768901</v>
      </c>
      <c r="E16" s="19">
        <v>273.19331954746099</v>
      </c>
      <c r="F16" s="19">
        <v>241.992442307917</v>
      </c>
      <c r="G16" s="19">
        <v>258.45709876564501</v>
      </c>
      <c r="H16" s="19">
        <v>280.86661581792998</v>
      </c>
      <c r="I16" s="19">
        <v>236.04758171335999</v>
      </c>
      <c r="J16" s="19">
        <v>257.38430169677702</v>
      </c>
      <c r="M16" s="19">
        <v>243.63005481872199</v>
      </c>
      <c r="N16" s="19">
        <v>264.42438102272001</v>
      </c>
      <c r="O16" s="19">
        <v>220.36622026883799</v>
      </c>
    </row>
    <row r="17" spans="1:15" x14ac:dyDescent="0.35">
      <c r="A17" s="19">
        <v>16</v>
      </c>
      <c r="B17" s="19" t="s">
        <v>15</v>
      </c>
      <c r="C17" s="19">
        <v>2020.5</v>
      </c>
      <c r="D17" s="19">
        <v>70</v>
      </c>
      <c r="E17" s="19">
        <v>70</v>
      </c>
      <c r="F17" s="19">
        <v>70</v>
      </c>
      <c r="G17" s="19">
        <v>70</v>
      </c>
      <c r="H17" s="19">
        <v>70</v>
      </c>
      <c r="I17" s="19">
        <v>70</v>
      </c>
      <c r="J17" s="19">
        <v>70</v>
      </c>
      <c r="M17" s="19">
        <v>70</v>
      </c>
      <c r="N17" s="19">
        <v>70</v>
      </c>
      <c r="O17" s="19">
        <v>70</v>
      </c>
    </row>
    <row r="18" spans="1:15" x14ac:dyDescent="0.35">
      <c r="A18" s="19">
        <v>17</v>
      </c>
      <c r="B18" s="19" t="s">
        <v>15</v>
      </c>
      <c r="C18" s="19">
        <v>2020.75</v>
      </c>
      <c r="D18" s="19">
        <v>69.356969822180204</v>
      </c>
      <c r="E18" s="19">
        <v>72.105335947792298</v>
      </c>
      <c r="F18" s="19">
        <v>66.608603696568096</v>
      </c>
      <c r="G18" s="19">
        <v>69.529667018342707</v>
      </c>
      <c r="H18" s="19">
        <v>72.236274894494002</v>
      </c>
      <c r="I18" s="19">
        <v>66.823059142191497</v>
      </c>
      <c r="J18" s="19">
        <v>69.534412974316496</v>
      </c>
      <c r="M18" s="19">
        <v>68.607386731872396</v>
      </c>
      <c r="N18" s="19">
        <v>69.982185314279306</v>
      </c>
      <c r="O18" s="19">
        <v>67.0693187778176</v>
      </c>
    </row>
    <row r="19" spans="1:15" x14ac:dyDescent="0.35">
      <c r="A19" s="19">
        <v>18</v>
      </c>
      <c r="B19" s="19" t="s">
        <v>15</v>
      </c>
      <c r="C19" s="19">
        <v>2021</v>
      </c>
      <c r="D19" s="19">
        <v>68.711757701987807</v>
      </c>
      <c r="E19" s="19">
        <v>72.6051342783867</v>
      </c>
      <c r="F19" s="19">
        <v>64.8183811255889</v>
      </c>
      <c r="G19" s="19">
        <v>69.059334036685499</v>
      </c>
      <c r="H19" s="19">
        <v>73.046912637544196</v>
      </c>
      <c r="I19" s="19">
        <v>65.071755435826802</v>
      </c>
      <c r="J19" s="19">
        <v>69.073591681806306</v>
      </c>
      <c r="M19" s="19">
        <v>67.214773463744805</v>
      </c>
      <c r="N19" s="19">
        <v>69.964370628558598</v>
      </c>
      <c r="O19" s="19">
        <v>64.138637555635299</v>
      </c>
    </row>
    <row r="20" spans="1:15" x14ac:dyDescent="0.35">
      <c r="A20" s="19">
        <v>19</v>
      </c>
      <c r="B20" s="19" t="s">
        <v>15</v>
      </c>
      <c r="C20" s="19">
        <v>2021.25</v>
      </c>
      <c r="D20" s="19">
        <v>68.064356235614</v>
      </c>
      <c r="E20" s="19">
        <v>72.840855317578104</v>
      </c>
      <c r="F20" s="19">
        <v>63.287857153649902</v>
      </c>
      <c r="G20" s="19">
        <v>68.589001055028206</v>
      </c>
      <c r="H20" s="19">
        <v>73.6706821814401</v>
      </c>
      <c r="I20" s="19">
        <v>63.507319928616297</v>
      </c>
      <c r="J20" s="19">
        <v>68.6175510275622</v>
      </c>
      <c r="M20" s="19">
        <v>65.822160195617201</v>
      </c>
      <c r="N20" s="19">
        <v>69.946555942837804</v>
      </c>
      <c r="O20" s="19">
        <v>61.207956333452898</v>
      </c>
    </row>
    <row r="21" spans="1:15" x14ac:dyDescent="0.35">
      <c r="A21" s="19">
        <v>20</v>
      </c>
      <c r="B21" s="19" t="s">
        <v>15</v>
      </c>
      <c r="C21" s="19">
        <v>2021.5</v>
      </c>
      <c r="D21" s="19">
        <v>67.4147579941272</v>
      </c>
      <c r="E21" s="19">
        <v>72.939570637165602</v>
      </c>
      <c r="F21" s="19">
        <v>61.889945351088897</v>
      </c>
      <c r="G21" s="19">
        <v>68.118668073370898</v>
      </c>
      <c r="H21" s="19">
        <v>74.217203838203403</v>
      </c>
      <c r="I21" s="19">
        <v>62.0201323085385</v>
      </c>
      <c r="J21" s="19">
        <v>68.1662955693578</v>
      </c>
      <c r="M21" s="19">
        <v>64.429546927489596</v>
      </c>
      <c r="N21" s="19">
        <v>69.928741257117096</v>
      </c>
      <c r="O21" s="19">
        <v>58.277275111270598</v>
      </c>
    </row>
    <row r="22" spans="1:15" x14ac:dyDescent="0.35">
      <c r="A22" s="19">
        <v>21</v>
      </c>
      <c r="B22" s="19" t="s">
        <v>16</v>
      </c>
      <c r="C22" s="19">
        <v>2020.5</v>
      </c>
      <c r="D22" s="19">
        <v>54</v>
      </c>
      <c r="E22" s="19">
        <v>54</v>
      </c>
      <c r="F22" s="19">
        <v>54</v>
      </c>
      <c r="G22" s="19">
        <v>54</v>
      </c>
      <c r="H22" s="19">
        <v>54</v>
      </c>
      <c r="I22" s="19">
        <v>54</v>
      </c>
      <c r="J22" s="19">
        <v>54</v>
      </c>
      <c r="M22" s="19">
        <v>54</v>
      </c>
      <c r="N22" s="19">
        <v>54</v>
      </c>
      <c r="O22" s="19">
        <v>54</v>
      </c>
    </row>
    <row r="23" spans="1:15" x14ac:dyDescent="0.35">
      <c r="A23" s="19">
        <v>22</v>
      </c>
      <c r="B23" s="19" t="s">
        <v>16</v>
      </c>
      <c r="C23" s="19">
        <v>2020.75</v>
      </c>
      <c r="D23" s="19">
        <v>53.737837927151503</v>
      </c>
      <c r="E23" s="19">
        <v>56.061452248487001</v>
      </c>
      <c r="F23" s="19">
        <v>51.414223605816098</v>
      </c>
      <c r="G23" s="19">
        <v>53.395064561955103</v>
      </c>
      <c r="H23" s="19">
        <v>55.722606941512097</v>
      </c>
      <c r="I23" s="19">
        <v>51.0675221823981</v>
      </c>
      <c r="J23" s="19">
        <v>53.6484652786881</v>
      </c>
      <c r="M23" s="19">
        <v>53.254347966671403</v>
      </c>
      <c r="N23" s="19">
        <v>54.342957794943999</v>
      </c>
      <c r="O23" s="19">
        <v>52.036456187641598</v>
      </c>
    </row>
    <row r="24" spans="1:15" x14ac:dyDescent="0.35">
      <c r="A24" s="19">
        <v>23</v>
      </c>
      <c r="B24" s="19" t="s">
        <v>16</v>
      </c>
      <c r="C24" s="19">
        <v>2021</v>
      </c>
      <c r="D24" s="19">
        <v>53.477507905798703</v>
      </c>
      <c r="E24" s="19">
        <v>56.752132940755502</v>
      </c>
      <c r="F24" s="19">
        <v>50.202882870841897</v>
      </c>
      <c r="G24" s="19">
        <v>52.790129123910198</v>
      </c>
      <c r="H24" s="19">
        <v>56.091852746191599</v>
      </c>
      <c r="I24" s="19">
        <v>49.488405501628797</v>
      </c>
      <c r="J24" s="19">
        <v>53.301715313192403</v>
      </c>
      <c r="M24" s="19">
        <v>52.5086959333428</v>
      </c>
      <c r="N24" s="19">
        <v>54.685915589887998</v>
      </c>
      <c r="O24" s="19">
        <v>50.072912375283302</v>
      </c>
    </row>
    <row r="25" spans="1:15" x14ac:dyDescent="0.35">
      <c r="A25" s="19">
        <v>24</v>
      </c>
      <c r="B25" s="19" t="s">
        <v>16</v>
      </c>
      <c r="C25" s="19">
        <v>2021.25</v>
      </c>
      <c r="D25" s="19">
        <v>53.218997133125903</v>
      </c>
      <c r="E25" s="19">
        <v>57.215621226720799</v>
      </c>
      <c r="F25" s="19">
        <v>49.2223730395309</v>
      </c>
      <c r="G25" s="19">
        <v>52.1851936858653</v>
      </c>
      <c r="H25" s="19">
        <v>56.241272586465698</v>
      </c>
      <c r="I25" s="19">
        <v>48.129114785264903</v>
      </c>
      <c r="J25" s="19">
        <v>52.959625327368201</v>
      </c>
      <c r="M25" s="19">
        <v>51.763043900014203</v>
      </c>
      <c r="N25" s="19">
        <v>55.028873384832004</v>
      </c>
      <c r="O25" s="19">
        <v>48.109368562924899</v>
      </c>
    </row>
    <row r="26" spans="1:15" x14ac:dyDescent="0.35">
      <c r="A26" s="19">
        <v>25</v>
      </c>
      <c r="B26" s="19" t="s">
        <v>16</v>
      </c>
      <c r="C26" s="19">
        <v>2021.5</v>
      </c>
      <c r="D26" s="19">
        <v>52.962292895786597</v>
      </c>
      <c r="E26" s="19">
        <v>57.5611755138845</v>
      </c>
      <c r="F26" s="19">
        <v>48.3634102776887</v>
      </c>
      <c r="G26" s="19">
        <v>51.580258247820403</v>
      </c>
      <c r="H26" s="19">
        <v>56.277985894090897</v>
      </c>
      <c r="I26" s="19">
        <v>46.882530601549902</v>
      </c>
      <c r="J26" s="19">
        <v>52.622079497790601</v>
      </c>
      <c r="M26" s="19">
        <v>51.0173918666856</v>
      </c>
      <c r="N26" s="19">
        <v>55.371831179776002</v>
      </c>
      <c r="O26" s="19">
        <v>46.145824750566497</v>
      </c>
    </row>
    <row r="27" spans="1:15" x14ac:dyDescent="0.35">
      <c r="A27" s="19">
        <v>26</v>
      </c>
      <c r="B27" s="19" t="s">
        <v>17</v>
      </c>
      <c r="C27" s="19">
        <v>2020.5</v>
      </c>
      <c r="D27" s="19">
        <v>38</v>
      </c>
      <c r="E27" s="19">
        <v>38</v>
      </c>
      <c r="F27" s="19">
        <v>38</v>
      </c>
      <c r="G27" s="19">
        <v>38</v>
      </c>
      <c r="H27" s="19">
        <v>38</v>
      </c>
      <c r="I27" s="19">
        <v>38</v>
      </c>
      <c r="J27" s="19">
        <v>38</v>
      </c>
      <c r="M27" s="19">
        <v>38</v>
      </c>
      <c r="N27" s="19">
        <v>38</v>
      </c>
      <c r="O27" s="19">
        <v>38</v>
      </c>
    </row>
    <row r="28" spans="1:15" x14ac:dyDescent="0.35">
      <c r="A28" s="19">
        <v>27</v>
      </c>
      <c r="B28" s="19" t="s">
        <v>17</v>
      </c>
      <c r="C28" s="19">
        <v>2020.75</v>
      </c>
      <c r="D28" s="19">
        <v>37.535157140281903</v>
      </c>
      <c r="E28" s="19">
        <v>41.730921537109602</v>
      </c>
      <c r="F28" s="19">
        <v>33.339392743454297</v>
      </c>
      <c r="G28" s="19">
        <v>37.251769150795397</v>
      </c>
      <c r="H28" s="19">
        <v>41.386078006008802</v>
      </c>
      <c r="I28" s="19">
        <v>33.1174602955819</v>
      </c>
      <c r="J28" s="19">
        <v>37.7736435854112</v>
      </c>
      <c r="M28" s="19">
        <v>36.989005502121699</v>
      </c>
      <c r="N28" s="19">
        <v>37.713559579368003</v>
      </c>
      <c r="O28" s="19">
        <v>36.178404282820701</v>
      </c>
    </row>
    <row r="29" spans="1:15" x14ac:dyDescent="0.35">
      <c r="A29" s="19">
        <v>28</v>
      </c>
      <c r="B29" s="19" t="s">
        <v>17</v>
      </c>
      <c r="C29" s="19">
        <v>2021</v>
      </c>
      <c r="D29" s="19">
        <v>37.071711729394401</v>
      </c>
      <c r="E29" s="19">
        <v>42.996506158567399</v>
      </c>
      <c r="F29" s="19">
        <v>31.1469173002213</v>
      </c>
      <c r="G29" s="19">
        <v>36.503538301590801</v>
      </c>
      <c r="H29" s="19">
        <v>42.653294752962402</v>
      </c>
      <c r="I29" s="19">
        <v>30.3537818502191</v>
      </c>
      <c r="J29" s="19">
        <v>37.549267424435698</v>
      </c>
      <c r="M29" s="19">
        <v>35.978011004243399</v>
      </c>
      <c r="N29" s="19">
        <v>37.427119158735998</v>
      </c>
      <c r="O29" s="19">
        <v>34.356808565641501</v>
      </c>
    </row>
    <row r="30" spans="1:15" x14ac:dyDescent="0.35">
      <c r="A30" s="19">
        <v>29</v>
      </c>
      <c r="B30" s="19" t="s">
        <v>17</v>
      </c>
      <c r="C30" s="19">
        <v>2021.25</v>
      </c>
      <c r="D30" s="19">
        <v>36.609659566211697</v>
      </c>
      <c r="E30" s="19">
        <v>43.855132978478899</v>
      </c>
      <c r="F30" s="19">
        <v>29.364186153944399</v>
      </c>
      <c r="G30" s="19">
        <v>35.755307452386099</v>
      </c>
      <c r="H30" s="19">
        <v>43.6629664753263</v>
      </c>
      <c r="I30" s="19">
        <v>27.847648429446</v>
      </c>
      <c r="J30" s="19">
        <v>37.326879857105602</v>
      </c>
      <c r="M30" s="19">
        <v>34.967016506364999</v>
      </c>
      <c r="N30" s="19">
        <v>37.140678738104</v>
      </c>
      <c r="O30" s="19">
        <v>32.535212848462201</v>
      </c>
    </row>
    <row r="31" spans="1:15" x14ac:dyDescent="0.35">
      <c r="A31" s="19">
        <v>30</v>
      </c>
      <c r="B31" s="19" t="s">
        <v>17</v>
      </c>
      <c r="C31" s="19">
        <v>2021.5</v>
      </c>
      <c r="D31" s="19">
        <v>36.148996462238102</v>
      </c>
      <c r="E31" s="19">
        <v>44.502807412289997</v>
      </c>
      <c r="F31" s="19">
        <v>27.795185512186201</v>
      </c>
      <c r="G31" s="19">
        <v>35.007076603181503</v>
      </c>
      <c r="H31" s="19">
        <v>44.576679377926702</v>
      </c>
      <c r="I31" s="19">
        <v>25.437473828436399</v>
      </c>
      <c r="J31" s="19">
        <v>37.106485231505097</v>
      </c>
      <c r="M31" s="19">
        <v>33.956022008486698</v>
      </c>
      <c r="N31" s="19">
        <v>36.854238317472003</v>
      </c>
      <c r="O31" s="19">
        <v>30.713617131282898</v>
      </c>
    </row>
    <row r="32" spans="1:15" x14ac:dyDescent="0.35">
      <c r="A32" s="19">
        <v>31</v>
      </c>
      <c r="B32" s="19" t="s">
        <v>18</v>
      </c>
      <c r="C32" s="19">
        <v>2020.5</v>
      </c>
      <c r="D32" s="19">
        <v>39</v>
      </c>
      <c r="E32" s="19">
        <v>39</v>
      </c>
      <c r="F32" s="19">
        <v>39</v>
      </c>
      <c r="G32" s="19">
        <v>39</v>
      </c>
      <c r="H32" s="19">
        <v>39</v>
      </c>
      <c r="I32" s="19">
        <v>39</v>
      </c>
      <c r="J32" s="19">
        <v>39</v>
      </c>
      <c r="M32" s="19">
        <v>39</v>
      </c>
      <c r="N32" s="19">
        <v>39</v>
      </c>
      <c r="O32" s="19">
        <v>39</v>
      </c>
    </row>
    <row r="33" spans="1:15" x14ac:dyDescent="0.35">
      <c r="A33" s="19">
        <v>32</v>
      </c>
      <c r="B33" s="19" t="s">
        <v>18</v>
      </c>
      <c r="C33" s="19">
        <v>2020.75</v>
      </c>
      <c r="D33" s="19">
        <v>38.728819314089698</v>
      </c>
      <c r="E33" s="19">
        <v>40.914771769742401</v>
      </c>
      <c r="F33" s="19">
        <v>36.542866858437101</v>
      </c>
      <c r="G33" s="19">
        <v>38.449330931569897</v>
      </c>
      <c r="H33" s="19">
        <v>40.617944331847198</v>
      </c>
      <c r="I33" s="19">
        <v>36.280717531292602</v>
      </c>
      <c r="J33" s="19">
        <v>38.742062326507998</v>
      </c>
      <c r="M33" s="19">
        <v>38.2883027090149</v>
      </c>
      <c r="N33" s="19">
        <v>39.059740432499197</v>
      </c>
      <c r="O33" s="19">
        <v>37.425249999895101</v>
      </c>
    </row>
    <row r="34" spans="1:15" x14ac:dyDescent="0.35">
      <c r="A34" s="19">
        <v>33</v>
      </c>
      <c r="B34" s="19" t="s">
        <v>18</v>
      </c>
      <c r="C34" s="19">
        <v>2021</v>
      </c>
      <c r="D34" s="19">
        <v>38.458941981804998</v>
      </c>
      <c r="E34" s="19">
        <v>41.542925558520501</v>
      </c>
      <c r="F34" s="19">
        <v>35.374958405089401</v>
      </c>
      <c r="G34" s="19">
        <v>37.8986618631398</v>
      </c>
      <c r="H34" s="19">
        <v>41.058771114606898</v>
      </c>
      <c r="I34" s="19">
        <v>34.738552611672802</v>
      </c>
      <c r="J34" s="19">
        <v>38.485839736860697</v>
      </c>
      <c r="M34" s="19">
        <v>37.5766054180297</v>
      </c>
      <c r="N34" s="19">
        <v>39.119480864998501</v>
      </c>
      <c r="O34" s="19">
        <v>35.850499999790202</v>
      </c>
    </row>
    <row r="35" spans="1:15" x14ac:dyDescent="0.35">
      <c r="A35" s="19">
        <v>34</v>
      </c>
      <c r="B35" s="19" t="s">
        <v>18</v>
      </c>
      <c r="C35" s="19">
        <v>2021.25</v>
      </c>
      <c r="D35" s="19">
        <v>38.190361738943402</v>
      </c>
      <c r="E35" s="19">
        <v>41.958403549721297</v>
      </c>
      <c r="F35" s="19">
        <v>34.4223199281655</v>
      </c>
      <c r="G35" s="19">
        <v>37.347992794709803</v>
      </c>
      <c r="H35" s="19">
        <v>41.333465745863997</v>
      </c>
      <c r="I35" s="19">
        <v>33.362519843555503</v>
      </c>
      <c r="J35" s="19">
        <v>38.231391999827302</v>
      </c>
      <c r="M35" s="19">
        <v>36.8649081270446</v>
      </c>
      <c r="N35" s="19">
        <v>39.179221297497698</v>
      </c>
      <c r="O35" s="19">
        <v>34.275749999685303</v>
      </c>
    </row>
    <row r="36" spans="1:15" x14ac:dyDescent="0.35">
      <c r="A36" s="19">
        <v>35</v>
      </c>
      <c r="B36" s="19" t="s">
        <v>18</v>
      </c>
      <c r="C36" s="19">
        <v>2021.5</v>
      </c>
      <c r="D36" s="19">
        <v>37.9230723514099</v>
      </c>
      <c r="E36" s="19">
        <v>42.263622602510303</v>
      </c>
      <c r="F36" s="19">
        <v>33.582522100309397</v>
      </c>
      <c r="G36" s="19">
        <v>36.7973237262797</v>
      </c>
      <c r="H36" s="19">
        <v>41.533331750948797</v>
      </c>
      <c r="I36" s="19">
        <v>32.061315701610603</v>
      </c>
      <c r="J36" s="19">
        <v>37.978773247802899</v>
      </c>
      <c r="M36" s="19">
        <v>36.153210836059401</v>
      </c>
      <c r="N36" s="19">
        <v>39.238961729996902</v>
      </c>
      <c r="O36" s="19">
        <v>32.700999999580397</v>
      </c>
    </row>
    <row r="37" spans="1:15" x14ac:dyDescent="0.35">
      <c r="A37" s="19">
        <v>36</v>
      </c>
      <c r="B37" s="19" t="s">
        <v>19</v>
      </c>
      <c r="C37" s="19">
        <v>2020.5</v>
      </c>
      <c r="D37" s="19">
        <v>17</v>
      </c>
      <c r="E37" s="19">
        <v>17</v>
      </c>
      <c r="F37" s="19">
        <v>17</v>
      </c>
      <c r="G37" s="19">
        <v>17</v>
      </c>
      <c r="H37" s="19">
        <v>17</v>
      </c>
      <c r="I37" s="19">
        <v>17</v>
      </c>
      <c r="J37" s="19">
        <v>17</v>
      </c>
      <c r="M37" s="19">
        <v>17</v>
      </c>
      <c r="N37" s="19">
        <v>17</v>
      </c>
      <c r="O37" s="19">
        <v>17</v>
      </c>
    </row>
    <row r="38" spans="1:15" x14ac:dyDescent="0.35">
      <c r="A38" s="19">
        <v>37</v>
      </c>
      <c r="B38" s="19" t="s">
        <v>19</v>
      </c>
      <c r="C38" s="19">
        <v>2020.75</v>
      </c>
      <c r="D38" s="19">
        <v>16.911198676904601</v>
      </c>
      <c r="E38" s="19">
        <v>18.639471312800499</v>
      </c>
      <c r="F38" s="19">
        <v>15.182926041008599</v>
      </c>
      <c r="G38" s="19">
        <v>16.8024700510793</v>
      </c>
      <c r="H38" s="19">
        <v>18.546529540694401</v>
      </c>
      <c r="I38" s="19">
        <v>15.0584105614642</v>
      </c>
      <c r="J38" s="19">
        <v>16.889472873421798</v>
      </c>
      <c r="M38" s="19">
        <v>17.021313080441299</v>
      </c>
      <c r="N38" s="19">
        <v>17.3858784358126</v>
      </c>
      <c r="O38" s="19">
        <v>16.613452396388698</v>
      </c>
    </row>
    <row r="39" spans="1:15" x14ac:dyDescent="0.35">
      <c r="A39" s="19">
        <v>38</v>
      </c>
      <c r="B39" s="19" t="s">
        <v>19</v>
      </c>
      <c r="C39" s="19">
        <v>2021</v>
      </c>
      <c r="D39" s="19">
        <v>16.823123538573299</v>
      </c>
      <c r="E39" s="19">
        <v>19.257296985879101</v>
      </c>
      <c r="F39" s="19">
        <v>14.3889500912675</v>
      </c>
      <c r="G39" s="19">
        <v>16.604940102158501</v>
      </c>
      <c r="H39" s="19">
        <v>19.078966984341001</v>
      </c>
      <c r="I39" s="19">
        <v>14.130913219976099</v>
      </c>
      <c r="J39" s="19">
        <v>16.779658655224502</v>
      </c>
      <c r="M39" s="19">
        <v>17.042626160882701</v>
      </c>
      <c r="N39" s="19">
        <v>17.771756871625101</v>
      </c>
      <c r="O39" s="19">
        <v>16.2269047927774</v>
      </c>
    </row>
    <row r="40" spans="1:15" x14ac:dyDescent="0.35">
      <c r="A40" s="19">
        <v>39</v>
      </c>
      <c r="B40" s="19" t="s">
        <v>19</v>
      </c>
      <c r="C40" s="19">
        <v>2021.25</v>
      </c>
      <c r="D40" s="19">
        <v>16.735768646532598</v>
      </c>
      <c r="E40" s="19">
        <v>19.704878726944699</v>
      </c>
      <c r="F40" s="19">
        <v>13.7666585661204</v>
      </c>
      <c r="G40" s="19">
        <v>16.407410153237802</v>
      </c>
      <c r="H40" s="19">
        <v>19.446685812235</v>
      </c>
      <c r="I40" s="19">
        <v>13.3681344942406</v>
      </c>
      <c r="J40" s="19">
        <v>16.6705900030246</v>
      </c>
      <c r="M40" s="19">
        <v>17.063939241324</v>
      </c>
      <c r="N40" s="19">
        <v>18.157635307437701</v>
      </c>
      <c r="O40" s="19">
        <v>15.840357189166101</v>
      </c>
    </row>
    <row r="41" spans="1:15" x14ac:dyDescent="0.35">
      <c r="A41" s="19">
        <v>40</v>
      </c>
      <c r="B41" s="19" t="s">
        <v>19</v>
      </c>
      <c r="C41" s="19">
        <v>2021.5</v>
      </c>
      <c r="D41" s="19">
        <v>16.649128110871501</v>
      </c>
      <c r="E41" s="19">
        <v>20.063648392981701</v>
      </c>
      <c r="F41" s="19">
        <v>13.2346078287613</v>
      </c>
      <c r="G41" s="19">
        <v>16.209880204317098</v>
      </c>
      <c r="H41" s="19">
        <v>19.729952086564602</v>
      </c>
      <c r="I41" s="19">
        <v>12.689808322069601</v>
      </c>
      <c r="J41" s="19">
        <v>16.562294986877198</v>
      </c>
      <c r="M41" s="19">
        <v>17.085252321765399</v>
      </c>
      <c r="N41" s="19">
        <v>18.543513743250301</v>
      </c>
      <c r="O41" s="19">
        <v>15.4538095855549</v>
      </c>
    </row>
    <row r="42" spans="1:15" x14ac:dyDescent="0.35">
      <c r="A42" s="19">
        <v>41</v>
      </c>
      <c r="B42" s="19" t="s">
        <v>46</v>
      </c>
      <c r="C42" s="19">
        <v>2020.5</v>
      </c>
      <c r="D42" s="19">
        <v>155</v>
      </c>
      <c r="E42" s="19">
        <v>155</v>
      </c>
      <c r="F42" s="19">
        <v>155</v>
      </c>
      <c r="G42" s="19">
        <v>155</v>
      </c>
      <c r="H42" s="19">
        <v>155</v>
      </c>
      <c r="I42" s="19">
        <v>155</v>
      </c>
      <c r="J42" s="19">
        <v>155</v>
      </c>
      <c r="M42" s="19">
        <v>155</v>
      </c>
      <c r="N42" s="19">
        <v>155</v>
      </c>
      <c r="O42" s="19">
        <v>155</v>
      </c>
    </row>
    <row r="43" spans="1:15" x14ac:dyDescent="0.35">
      <c r="A43" s="19">
        <v>42</v>
      </c>
      <c r="B43" s="19" t="s">
        <v>46</v>
      </c>
      <c r="C43" s="19">
        <v>2020.75</v>
      </c>
      <c r="D43" s="19">
        <v>153.51990159969401</v>
      </c>
      <c r="E43" s="19">
        <v>161.249813656605</v>
      </c>
      <c r="F43" s="19">
        <v>145.78998954278401</v>
      </c>
      <c r="G43" s="19">
        <v>152.193164403054</v>
      </c>
      <c r="H43" s="19">
        <v>159.83673111776201</v>
      </c>
      <c r="I43" s="19">
        <v>144.54959768834601</v>
      </c>
      <c r="J43" s="19">
        <v>153.88688925043499</v>
      </c>
      <c r="M43" s="19">
        <v>151.579958436976</v>
      </c>
      <c r="N43" s="19">
        <v>154.595443045634</v>
      </c>
      <c r="O43" s="19">
        <v>148.20635862252101</v>
      </c>
    </row>
    <row r="44" spans="1:15" x14ac:dyDescent="0.35">
      <c r="A44" s="19">
        <v>43</v>
      </c>
      <c r="B44" s="19" t="s">
        <v>46</v>
      </c>
      <c r="C44" s="19">
        <v>2021</v>
      </c>
      <c r="D44" s="19">
        <v>152.04810106056101</v>
      </c>
      <c r="E44" s="19">
        <v>162.94924732520801</v>
      </c>
      <c r="F44" s="19">
        <v>141.14695479591401</v>
      </c>
      <c r="G44" s="19">
        <v>149.386328806108</v>
      </c>
      <c r="H44" s="19">
        <v>160.827336295885</v>
      </c>
      <c r="I44" s="19">
        <v>137.94532131633099</v>
      </c>
      <c r="J44" s="19">
        <v>152.78494870717699</v>
      </c>
      <c r="M44" s="19">
        <v>148.15991687395299</v>
      </c>
      <c r="N44" s="19">
        <v>154.190886091267</v>
      </c>
      <c r="O44" s="19">
        <v>141.41271724504301</v>
      </c>
    </row>
    <row r="45" spans="1:15" x14ac:dyDescent="0.35">
      <c r="A45" s="19">
        <v>44</v>
      </c>
      <c r="B45" s="19" t="s">
        <v>46</v>
      </c>
      <c r="C45" s="19">
        <v>2021.25</v>
      </c>
      <c r="D45" s="19">
        <v>150.584551862382</v>
      </c>
      <c r="E45" s="19">
        <v>163.898372442962</v>
      </c>
      <c r="F45" s="19">
        <v>137.27073128180101</v>
      </c>
      <c r="G45" s="19">
        <v>146.579493209162</v>
      </c>
      <c r="H45" s="19">
        <v>161.375767380627</v>
      </c>
      <c r="I45" s="19">
        <v>131.783219037696</v>
      </c>
      <c r="J45" s="19">
        <v>151.694239950503</v>
      </c>
      <c r="M45" s="19">
        <v>144.73987531092999</v>
      </c>
      <c r="N45" s="19">
        <v>153.786329136901</v>
      </c>
      <c r="O45" s="19">
        <v>134.61907586756499</v>
      </c>
    </row>
    <row r="46" spans="1:15" x14ac:dyDescent="0.35">
      <c r="A46" s="19">
        <v>45</v>
      </c>
      <c r="B46" s="19" t="s">
        <v>46</v>
      </c>
      <c r="C46" s="19">
        <v>2021.5</v>
      </c>
      <c r="D46" s="19">
        <v>149.12920774574499</v>
      </c>
      <c r="E46" s="19">
        <v>164.45981153734101</v>
      </c>
      <c r="F46" s="19">
        <v>133.79860395414801</v>
      </c>
      <c r="G46" s="19">
        <v>143.772657612215</v>
      </c>
      <c r="H46" s="19">
        <v>161.773642352797</v>
      </c>
      <c r="I46" s="19">
        <v>125.771672871634</v>
      </c>
      <c r="J46" s="19">
        <v>150.61481037345399</v>
      </c>
      <c r="M46" s="19">
        <v>141.31983374790599</v>
      </c>
      <c r="N46" s="19">
        <v>153.381772182535</v>
      </c>
      <c r="O46" s="19">
        <v>127.825434490086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O46"/>
  <sheetViews>
    <sheetView workbookViewId="0">
      <pane ySplit="1" topLeftCell="A2" activePane="bottomLeft" state="frozen"/>
      <selection activeCell="F41" sqref="F41"/>
      <selection pane="bottomLeft" activeCell="F41" sqref="F41"/>
    </sheetView>
  </sheetViews>
  <sheetFormatPr defaultRowHeight="14.5" x14ac:dyDescent="0.35"/>
  <cols>
    <col min="1" max="16384" width="8.7265625" style="19"/>
  </cols>
  <sheetData>
    <row r="1" spans="1:15" x14ac:dyDescent="0.35"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19" t="s">
        <v>6</v>
      </c>
      <c r="I1" s="19" t="s">
        <v>7</v>
      </c>
      <c r="J1" s="19" t="s">
        <v>8</v>
      </c>
      <c r="M1" s="19" t="s">
        <v>9</v>
      </c>
      <c r="N1" s="19" t="s">
        <v>10</v>
      </c>
      <c r="O1" s="19" t="s">
        <v>11</v>
      </c>
    </row>
    <row r="2" spans="1:15" x14ac:dyDescent="0.35">
      <c r="A2" s="19">
        <v>1</v>
      </c>
      <c r="B2" s="19" t="s">
        <v>12</v>
      </c>
      <c r="C2" s="19">
        <v>2019.5</v>
      </c>
      <c r="D2" s="19">
        <v>4488</v>
      </c>
      <c r="E2" s="19">
        <v>4488</v>
      </c>
      <c r="F2" s="19">
        <v>4488</v>
      </c>
      <c r="G2" s="19">
        <v>4488</v>
      </c>
      <c r="H2" s="19">
        <v>4488</v>
      </c>
      <c r="I2" s="19">
        <v>4488</v>
      </c>
      <c r="J2" s="19">
        <v>4497</v>
      </c>
      <c r="M2" s="19">
        <v>4488</v>
      </c>
      <c r="N2" s="19">
        <v>4488</v>
      </c>
      <c r="O2" s="19">
        <v>4488</v>
      </c>
    </row>
    <row r="3" spans="1:15" x14ac:dyDescent="0.35">
      <c r="A3" s="19">
        <v>2</v>
      </c>
      <c r="B3" s="19" t="s">
        <v>12</v>
      </c>
      <c r="C3" s="19">
        <v>2019.75</v>
      </c>
      <c r="D3" s="19">
        <v>4438.6143461797801</v>
      </c>
      <c r="E3" s="19">
        <v>4533.46345856058</v>
      </c>
      <c r="F3" s="19">
        <v>4343.7652337989803</v>
      </c>
      <c r="G3" s="19">
        <v>4442.7224461572796</v>
      </c>
      <c r="H3" s="19">
        <v>4502.1315858601702</v>
      </c>
      <c r="I3" s="19">
        <v>4383.3133064543899</v>
      </c>
      <c r="J3" s="19">
        <v>4467.0456716239696</v>
      </c>
      <c r="M3" s="19">
        <v>4403.5082128351396</v>
      </c>
      <c r="N3" s="19">
        <v>4496.9790652012598</v>
      </c>
      <c r="O3" s="19">
        <v>4302.5068434343102</v>
      </c>
    </row>
    <row r="4" spans="1:15" x14ac:dyDescent="0.35">
      <c r="A4" s="19">
        <v>3</v>
      </c>
      <c r="B4" s="19" t="s">
        <v>12</v>
      </c>
      <c r="C4" s="19">
        <v>2020</v>
      </c>
      <c r="D4" s="19">
        <v>4389.3688765042798</v>
      </c>
      <c r="E4" s="19">
        <v>4523.3155350785701</v>
      </c>
      <c r="F4" s="19">
        <v>4255.4222179299904</v>
      </c>
      <c r="G4" s="19">
        <v>4397.4448923145601</v>
      </c>
      <c r="H4" s="19">
        <v>4505.0917442946202</v>
      </c>
      <c r="I4" s="19">
        <v>4289.7980403345</v>
      </c>
      <c r="J4" s="19">
        <v>4437.4202801046704</v>
      </c>
      <c r="M4" s="19">
        <v>4319.0164256702801</v>
      </c>
      <c r="N4" s="19">
        <v>4505.9581304025196</v>
      </c>
      <c r="O4" s="19">
        <v>4117.0136868686104</v>
      </c>
    </row>
    <row r="5" spans="1:15" x14ac:dyDescent="0.35">
      <c r="A5" s="19">
        <v>4</v>
      </c>
      <c r="B5" s="19" t="s">
        <v>12</v>
      </c>
      <c r="C5" s="19">
        <v>2020.25</v>
      </c>
      <c r="D5" s="19">
        <v>4340.2631930523703</v>
      </c>
      <c r="E5" s="19">
        <v>4504.0812286853597</v>
      </c>
      <c r="F5" s="19">
        <v>4176.4451574193899</v>
      </c>
      <c r="G5" s="19">
        <v>4352.1673384718397</v>
      </c>
      <c r="H5" s="19">
        <v>4513.4701234009799</v>
      </c>
      <c r="I5" s="19">
        <v>4190.8645535426904</v>
      </c>
      <c r="J5" s="19">
        <v>4408.1213376741498</v>
      </c>
      <c r="M5" s="19">
        <v>4234.5246385054297</v>
      </c>
      <c r="N5" s="19">
        <v>4514.9371956037903</v>
      </c>
      <c r="O5" s="19">
        <v>3931.5205303029202</v>
      </c>
    </row>
    <row r="6" spans="1:15" x14ac:dyDescent="0.35">
      <c r="A6" s="19">
        <v>5</v>
      </c>
      <c r="B6" s="19" t="s">
        <v>12</v>
      </c>
      <c r="C6" s="19">
        <v>2020.5</v>
      </c>
      <c r="D6" s="19">
        <v>4291.2968990324798</v>
      </c>
      <c r="E6" s="19">
        <v>4480.1899004219304</v>
      </c>
      <c r="F6" s="19">
        <v>4102.4038976430202</v>
      </c>
      <c r="G6" s="19">
        <v>4306.8897846291102</v>
      </c>
      <c r="H6" s="19">
        <v>4527.49139109932</v>
      </c>
      <c r="I6" s="19">
        <v>4086.2881781589099</v>
      </c>
      <c r="J6" s="19">
        <v>4379.1463053791904</v>
      </c>
      <c r="M6" s="19">
        <v>4150.0328513405702</v>
      </c>
      <c r="N6" s="19">
        <v>4523.9162608050501</v>
      </c>
      <c r="O6" s="19">
        <v>3746.0273737372299</v>
      </c>
    </row>
    <row r="7" spans="1:15" x14ac:dyDescent="0.35">
      <c r="A7" s="19">
        <v>6</v>
      </c>
      <c r="B7" s="19" t="s">
        <v>13</v>
      </c>
      <c r="C7" s="19">
        <v>2019.5</v>
      </c>
      <c r="D7" s="19">
        <v>497</v>
      </c>
      <c r="E7" s="19">
        <v>497</v>
      </c>
      <c r="F7" s="19">
        <v>497</v>
      </c>
      <c r="G7" s="19">
        <v>497</v>
      </c>
      <c r="H7" s="19">
        <v>497</v>
      </c>
      <c r="I7" s="19">
        <v>497</v>
      </c>
      <c r="J7" s="19">
        <v>497</v>
      </c>
      <c r="M7" s="19">
        <v>497</v>
      </c>
      <c r="N7" s="19">
        <v>497</v>
      </c>
      <c r="O7" s="19">
        <v>497</v>
      </c>
    </row>
    <row r="8" spans="1:15" x14ac:dyDescent="0.35">
      <c r="A8" s="19">
        <v>7</v>
      </c>
      <c r="B8" s="19" t="s">
        <v>13</v>
      </c>
      <c r="C8" s="19">
        <v>2019.75</v>
      </c>
      <c r="D8" s="19">
        <v>492.75507342994098</v>
      </c>
      <c r="E8" s="19">
        <v>504.66720157664997</v>
      </c>
      <c r="F8" s="19">
        <v>480.84294528323198</v>
      </c>
      <c r="G8" s="19">
        <v>491.745568253052</v>
      </c>
      <c r="H8" s="19">
        <v>503.00185538916202</v>
      </c>
      <c r="I8" s="19">
        <v>480.48928111694198</v>
      </c>
      <c r="J8" s="19">
        <v>493.93590913132698</v>
      </c>
      <c r="M8" s="19">
        <v>487.70193336094701</v>
      </c>
      <c r="N8" s="19">
        <v>498.058145542651</v>
      </c>
      <c r="O8" s="19">
        <v>476.51136875519597</v>
      </c>
    </row>
    <row r="9" spans="1:15" x14ac:dyDescent="0.35">
      <c r="A9" s="19">
        <v>8</v>
      </c>
      <c r="B9" s="19" t="s">
        <v>13</v>
      </c>
      <c r="C9" s="19">
        <v>2020</v>
      </c>
      <c r="D9" s="19">
        <v>488.52404100500303</v>
      </c>
      <c r="E9" s="19">
        <v>505.34278683185403</v>
      </c>
      <c r="F9" s="19">
        <v>471.70529517815203</v>
      </c>
      <c r="G9" s="19">
        <v>486.491136506104</v>
      </c>
      <c r="H9" s="19">
        <v>503.88724528278999</v>
      </c>
      <c r="I9" s="19">
        <v>469.09502772941801</v>
      </c>
      <c r="J9" s="19">
        <v>490.90182890328498</v>
      </c>
      <c r="M9" s="19">
        <v>478.40386672189499</v>
      </c>
      <c r="N9" s="19">
        <v>499.11629108530298</v>
      </c>
      <c r="O9" s="19">
        <v>456.02273751039201</v>
      </c>
    </row>
    <row r="10" spans="1:15" x14ac:dyDescent="0.35">
      <c r="A10" s="19">
        <v>9</v>
      </c>
      <c r="B10" s="19" t="s">
        <v>13</v>
      </c>
      <c r="C10" s="19">
        <v>2020.25</v>
      </c>
      <c r="D10" s="19">
        <v>484.306857248011</v>
      </c>
      <c r="E10" s="19">
        <v>504.87188347082099</v>
      </c>
      <c r="F10" s="19">
        <v>463.74183102520198</v>
      </c>
      <c r="G10" s="19">
        <v>481.23670475915702</v>
      </c>
      <c r="H10" s="19">
        <v>504.38448347156901</v>
      </c>
      <c r="I10" s="19">
        <v>458.08892604674401</v>
      </c>
      <c r="J10" s="19">
        <v>487.89753843691898</v>
      </c>
      <c r="M10" s="19">
        <v>469.10580008284199</v>
      </c>
      <c r="N10" s="19">
        <v>500.17443662795398</v>
      </c>
      <c r="O10" s="19">
        <v>435.53410626558798</v>
      </c>
    </row>
    <row r="11" spans="1:15" x14ac:dyDescent="0.35">
      <c r="A11" s="19">
        <v>10</v>
      </c>
      <c r="B11" s="19" t="s">
        <v>13</v>
      </c>
      <c r="C11" s="19">
        <v>2020.5</v>
      </c>
      <c r="D11" s="19">
        <v>480.10347683064299</v>
      </c>
      <c r="E11" s="19">
        <v>503.81117801344698</v>
      </c>
      <c r="F11" s="19">
        <v>456.395775647839</v>
      </c>
      <c r="G11" s="19">
        <v>475.98227301220902</v>
      </c>
      <c r="H11" s="19">
        <v>504.86733894974401</v>
      </c>
      <c r="I11" s="19">
        <v>447.09720707467301</v>
      </c>
      <c r="J11" s="19">
        <v>484.92281024864099</v>
      </c>
      <c r="M11" s="19">
        <v>459.807733443789</v>
      </c>
      <c r="N11" s="19">
        <v>501.23258217060499</v>
      </c>
      <c r="O11" s="19">
        <v>415.04547502078401</v>
      </c>
    </row>
    <row r="12" spans="1:15" x14ac:dyDescent="0.35">
      <c r="A12" s="19">
        <v>11</v>
      </c>
      <c r="B12" s="19" t="s">
        <v>14</v>
      </c>
      <c r="C12" s="19">
        <v>2019.5</v>
      </c>
      <c r="D12" s="19">
        <v>268</v>
      </c>
      <c r="E12" s="19">
        <v>268</v>
      </c>
      <c r="F12" s="19">
        <v>268</v>
      </c>
      <c r="G12" s="19">
        <v>268</v>
      </c>
      <c r="H12" s="19">
        <v>268</v>
      </c>
      <c r="I12" s="19">
        <v>268</v>
      </c>
      <c r="J12" s="19">
        <v>268</v>
      </c>
      <c r="M12" s="19">
        <v>268</v>
      </c>
      <c r="N12" s="19">
        <v>268</v>
      </c>
      <c r="O12" s="19">
        <v>268</v>
      </c>
    </row>
    <row r="13" spans="1:15" x14ac:dyDescent="0.35">
      <c r="A13" s="19">
        <v>12</v>
      </c>
      <c r="B13" s="19" t="s">
        <v>14</v>
      </c>
      <c r="C13" s="19">
        <v>2019.75</v>
      </c>
      <c r="D13" s="19">
        <v>264.56444504903601</v>
      </c>
      <c r="E13" s="19">
        <v>272.31131911278698</v>
      </c>
      <c r="F13" s="19">
        <v>256.81757098528601</v>
      </c>
      <c r="G13" s="19">
        <v>264.69925857538499</v>
      </c>
      <c r="H13" s="19">
        <v>272.31595623644699</v>
      </c>
      <c r="I13" s="19">
        <v>257.08256091432298</v>
      </c>
      <c r="J13" s="19">
        <v>266.356022152805</v>
      </c>
      <c r="M13" s="19">
        <v>262.47607450845101</v>
      </c>
      <c r="N13" s="19">
        <v>268.01455701233999</v>
      </c>
      <c r="O13" s="19">
        <v>256.49138192103197</v>
      </c>
    </row>
    <row r="14" spans="1:15" x14ac:dyDescent="0.35">
      <c r="A14" s="19">
        <v>13</v>
      </c>
      <c r="B14" s="19" t="s">
        <v>14</v>
      </c>
      <c r="C14" s="19">
        <v>2020</v>
      </c>
      <c r="D14" s="19">
        <v>261.12464369454898</v>
      </c>
      <c r="E14" s="19">
        <v>272.087150888081</v>
      </c>
      <c r="F14" s="19">
        <v>250.16213650101699</v>
      </c>
      <c r="G14" s="19">
        <v>261.39851715076998</v>
      </c>
      <c r="H14" s="19">
        <v>273.86854778112701</v>
      </c>
      <c r="I14" s="19">
        <v>248.928486520413</v>
      </c>
      <c r="J14" s="19">
        <v>264.72806844551502</v>
      </c>
      <c r="M14" s="19">
        <v>256.95214901690298</v>
      </c>
      <c r="N14" s="19">
        <v>268.02911402467998</v>
      </c>
      <c r="O14" s="19">
        <v>244.982763842064</v>
      </c>
    </row>
    <row r="15" spans="1:15" x14ac:dyDescent="0.35">
      <c r="A15" s="19">
        <v>14</v>
      </c>
      <c r="B15" s="19" t="s">
        <v>14</v>
      </c>
      <c r="C15" s="19">
        <v>2020.25</v>
      </c>
      <c r="D15" s="19">
        <v>257.680590687912</v>
      </c>
      <c r="E15" s="19">
        <v>271.11516867987899</v>
      </c>
      <c r="F15" s="19">
        <v>244.24601269594501</v>
      </c>
      <c r="G15" s="19">
        <v>258.09777572615502</v>
      </c>
      <c r="H15" s="19">
        <v>275.494608114568</v>
      </c>
      <c r="I15" s="19">
        <v>240.70094333774301</v>
      </c>
      <c r="J15" s="19">
        <v>263.11599129389901</v>
      </c>
      <c r="M15" s="19">
        <v>251.42822352535401</v>
      </c>
      <c r="N15" s="19">
        <v>268.04367103701998</v>
      </c>
      <c r="O15" s="19">
        <v>233.47414576309501</v>
      </c>
    </row>
    <row r="16" spans="1:15" x14ac:dyDescent="0.35">
      <c r="A16" s="19">
        <v>15</v>
      </c>
      <c r="B16" s="19" t="s">
        <v>14</v>
      </c>
      <c r="C16" s="19">
        <v>2020.5</v>
      </c>
      <c r="D16" s="19">
        <v>254.232280774012</v>
      </c>
      <c r="E16" s="19">
        <v>269.75479318103697</v>
      </c>
      <c r="F16" s="19">
        <v>238.70976836698799</v>
      </c>
      <c r="G16" s="19">
        <v>254.79703430154001</v>
      </c>
      <c r="H16" s="19">
        <v>277.37236282871498</v>
      </c>
      <c r="I16" s="19">
        <v>232.22170577436501</v>
      </c>
      <c r="J16" s="19">
        <v>261.51964347441901</v>
      </c>
      <c r="M16" s="19">
        <v>245.90429803380499</v>
      </c>
      <c r="N16" s="19">
        <v>268.058228049359</v>
      </c>
      <c r="O16" s="19">
        <v>221.96552768412701</v>
      </c>
    </row>
    <row r="17" spans="1:15" x14ac:dyDescent="0.35">
      <c r="A17" s="19">
        <v>16</v>
      </c>
      <c r="B17" s="19" t="s">
        <v>15</v>
      </c>
      <c r="C17" s="19">
        <v>2019.5</v>
      </c>
      <c r="D17" s="19">
        <v>73</v>
      </c>
      <c r="E17" s="19">
        <v>73</v>
      </c>
      <c r="F17" s="19">
        <v>73</v>
      </c>
      <c r="G17" s="19">
        <v>73</v>
      </c>
      <c r="H17" s="19">
        <v>73</v>
      </c>
      <c r="I17" s="19">
        <v>73</v>
      </c>
      <c r="J17" s="19">
        <v>73</v>
      </c>
      <c r="M17" s="19">
        <v>73</v>
      </c>
      <c r="N17" s="19">
        <v>73</v>
      </c>
      <c r="O17" s="19">
        <v>73</v>
      </c>
    </row>
    <row r="18" spans="1:15" x14ac:dyDescent="0.35">
      <c r="A18" s="19">
        <v>17</v>
      </c>
      <c r="B18" s="19" t="s">
        <v>15</v>
      </c>
      <c r="C18" s="19">
        <v>2019.75</v>
      </c>
      <c r="D18" s="19">
        <v>72.332635849896604</v>
      </c>
      <c r="E18" s="19">
        <v>75.076536679352003</v>
      </c>
      <c r="F18" s="19">
        <v>69.588735020441206</v>
      </c>
      <c r="G18" s="19">
        <v>72.643475551162297</v>
      </c>
      <c r="H18" s="19">
        <v>75.378465910713999</v>
      </c>
      <c r="I18" s="19">
        <v>69.908485191610495</v>
      </c>
      <c r="J18" s="19">
        <v>72.527314075767606</v>
      </c>
      <c r="M18" s="19">
        <v>71.954753743215505</v>
      </c>
      <c r="N18" s="19">
        <v>73.504758820026396</v>
      </c>
      <c r="O18" s="19">
        <v>70.279871880333303</v>
      </c>
    </row>
    <row r="19" spans="1:15" x14ac:dyDescent="0.35">
      <c r="A19" s="19">
        <v>18</v>
      </c>
      <c r="B19" s="19" t="s">
        <v>15</v>
      </c>
      <c r="C19" s="19">
        <v>2020</v>
      </c>
      <c r="D19" s="19">
        <v>71.664627562872397</v>
      </c>
      <c r="E19" s="19">
        <v>75.546962483610301</v>
      </c>
      <c r="F19" s="19">
        <v>67.782292642134493</v>
      </c>
      <c r="G19" s="19">
        <v>72.286951102324593</v>
      </c>
      <c r="H19" s="19">
        <v>76.320095255244695</v>
      </c>
      <c r="I19" s="19">
        <v>68.253806949404506</v>
      </c>
      <c r="J19" s="19">
        <v>72.059654527065902</v>
      </c>
      <c r="M19" s="19">
        <v>70.909507486430897</v>
      </c>
      <c r="N19" s="19">
        <v>74.009517640052906</v>
      </c>
      <c r="O19" s="19">
        <v>67.559743760666507</v>
      </c>
    </row>
    <row r="20" spans="1:15" x14ac:dyDescent="0.35">
      <c r="A20" s="19">
        <v>19</v>
      </c>
      <c r="B20" s="19" t="s">
        <v>15</v>
      </c>
      <c r="C20" s="19">
        <v>2020.25</v>
      </c>
      <c r="D20" s="19">
        <v>70.995974517209206</v>
      </c>
      <c r="E20" s="19">
        <v>75.753140281388596</v>
      </c>
      <c r="F20" s="19">
        <v>66.2388087530299</v>
      </c>
      <c r="G20" s="19">
        <v>71.930426653486805</v>
      </c>
      <c r="H20" s="19">
        <v>77.074671049717907</v>
      </c>
      <c r="I20" s="19">
        <v>66.786182257255803</v>
      </c>
      <c r="J20" s="19">
        <v>71.597003095730699</v>
      </c>
      <c r="M20" s="19">
        <v>69.864261229646402</v>
      </c>
      <c r="N20" s="19">
        <v>74.514276460079302</v>
      </c>
      <c r="O20" s="19">
        <v>64.839615640999796</v>
      </c>
    </row>
    <row r="21" spans="1:15" x14ac:dyDescent="0.35">
      <c r="A21" s="19">
        <v>20</v>
      </c>
      <c r="B21" s="19" t="s">
        <v>15</v>
      </c>
      <c r="C21" s="19">
        <v>2020.5</v>
      </c>
      <c r="D21" s="19">
        <v>70.326676090588904</v>
      </c>
      <c r="E21" s="19">
        <v>75.822431262775595</v>
      </c>
      <c r="F21" s="19">
        <v>64.8309209184021</v>
      </c>
      <c r="G21" s="19">
        <v>71.573902204649102</v>
      </c>
      <c r="H21" s="19">
        <v>77.752589779740106</v>
      </c>
      <c r="I21" s="19">
        <v>65.395214629558197</v>
      </c>
      <c r="J21" s="19">
        <v>71.139335788815004</v>
      </c>
      <c r="M21" s="19">
        <v>68.819014972861893</v>
      </c>
      <c r="N21" s="19">
        <v>75.019035280105697</v>
      </c>
      <c r="O21" s="19">
        <v>62.119487521332999</v>
      </c>
    </row>
    <row r="22" spans="1:15" x14ac:dyDescent="0.35">
      <c r="A22" s="19">
        <v>21</v>
      </c>
      <c r="B22" s="19" t="s">
        <v>16</v>
      </c>
      <c r="C22" s="19">
        <v>2019.5</v>
      </c>
      <c r="D22" s="19">
        <v>55</v>
      </c>
      <c r="E22" s="19">
        <v>55</v>
      </c>
      <c r="F22" s="19">
        <v>55</v>
      </c>
      <c r="G22" s="19">
        <v>55</v>
      </c>
      <c r="H22" s="19">
        <v>55</v>
      </c>
      <c r="I22" s="19">
        <v>55</v>
      </c>
      <c r="J22" s="19">
        <v>55</v>
      </c>
      <c r="M22" s="19">
        <v>55</v>
      </c>
      <c r="N22" s="19">
        <v>55</v>
      </c>
      <c r="O22" s="19">
        <v>55</v>
      </c>
    </row>
    <row r="23" spans="1:15" x14ac:dyDescent="0.35">
      <c r="A23" s="19">
        <v>22</v>
      </c>
      <c r="B23" s="19" t="s">
        <v>16</v>
      </c>
      <c r="C23" s="19">
        <v>2019.75</v>
      </c>
      <c r="D23" s="19">
        <v>54.512972484186598</v>
      </c>
      <c r="E23" s="19">
        <v>56.836118074240403</v>
      </c>
      <c r="F23" s="19">
        <v>52.189826894132899</v>
      </c>
      <c r="G23" s="19">
        <v>54.3860789055759</v>
      </c>
      <c r="H23" s="19">
        <v>56.725434939639001</v>
      </c>
      <c r="I23" s="19">
        <v>52.046722871512799</v>
      </c>
      <c r="J23" s="19">
        <v>54.667525581864801</v>
      </c>
      <c r="M23" s="19">
        <v>53.907191614003899</v>
      </c>
      <c r="N23" s="19">
        <v>55.0474992029813</v>
      </c>
      <c r="O23" s="19">
        <v>52.675014682806598</v>
      </c>
    </row>
    <row r="24" spans="1:15" x14ac:dyDescent="0.35">
      <c r="A24" s="19">
        <v>23</v>
      </c>
      <c r="B24" s="19" t="s">
        <v>16</v>
      </c>
      <c r="C24" s="19">
        <v>2020</v>
      </c>
      <c r="D24" s="19">
        <v>54.026826502544303</v>
      </c>
      <c r="E24" s="19">
        <v>57.309278492869304</v>
      </c>
      <c r="F24" s="19">
        <v>50.744374512219203</v>
      </c>
      <c r="G24" s="19">
        <v>53.7721578111518</v>
      </c>
      <c r="H24" s="19">
        <v>57.090894183189903</v>
      </c>
      <c r="I24" s="19">
        <v>50.453421439113598</v>
      </c>
      <c r="J24" s="19">
        <v>54.338868824656203</v>
      </c>
      <c r="M24" s="19">
        <v>52.814383228007799</v>
      </c>
      <c r="N24" s="19">
        <v>55.094998405962599</v>
      </c>
      <c r="O24" s="19">
        <v>50.350029365613302</v>
      </c>
    </row>
    <row r="25" spans="1:15" x14ac:dyDescent="0.35">
      <c r="A25" s="19">
        <v>24</v>
      </c>
      <c r="B25" s="19" t="s">
        <v>16</v>
      </c>
      <c r="C25" s="19">
        <v>2020.25</v>
      </c>
      <c r="D25" s="19">
        <v>53.541560459469899</v>
      </c>
      <c r="E25" s="19">
        <v>57.558092235451703</v>
      </c>
      <c r="F25" s="19">
        <v>49.525028683488202</v>
      </c>
      <c r="G25" s="19">
        <v>53.1582367167277</v>
      </c>
      <c r="H25" s="19">
        <v>57.235524217421499</v>
      </c>
      <c r="I25" s="19">
        <v>49.080949216033801</v>
      </c>
      <c r="J25" s="19">
        <v>54.013959403787801</v>
      </c>
      <c r="M25" s="19">
        <v>51.721574842011798</v>
      </c>
      <c r="N25" s="19">
        <v>55.142497608943799</v>
      </c>
      <c r="O25" s="19">
        <v>48.02504404842</v>
      </c>
    </row>
    <row r="26" spans="1:15" x14ac:dyDescent="0.35">
      <c r="A26" s="19">
        <v>25</v>
      </c>
      <c r="B26" s="19" t="s">
        <v>16</v>
      </c>
      <c r="C26" s="19">
        <v>2020.5</v>
      </c>
      <c r="D26" s="19">
        <v>53.057172762248896</v>
      </c>
      <c r="E26" s="19">
        <v>57.690873776789701</v>
      </c>
      <c r="F26" s="19">
        <v>48.423471747708099</v>
      </c>
      <c r="G26" s="19">
        <v>52.5443156223035</v>
      </c>
      <c r="H26" s="19">
        <v>57.266960371504297</v>
      </c>
      <c r="I26" s="19">
        <v>47.821670873102804</v>
      </c>
      <c r="J26" s="19">
        <v>53.692730684635201</v>
      </c>
      <c r="M26" s="19">
        <v>50.628766456015697</v>
      </c>
      <c r="N26" s="19">
        <v>55.189996811925099</v>
      </c>
      <c r="O26" s="19">
        <v>45.700058731226598</v>
      </c>
    </row>
    <row r="27" spans="1:15" x14ac:dyDescent="0.35">
      <c r="A27" s="19">
        <v>26</v>
      </c>
      <c r="B27" s="19" t="s">
        <v>17</v>
      </c>
      <c r="C27" s="19">
        <v>2019.5</v>
      </c>
      <c r="D27" s="19">
        <v>43</v>
      </c>
      <c r="E27" s="19">
        <v>43</v>
      </c>
      <c r="F27" s="19">
        <v>43</v>
      </c>
      <c r="G27" s="19">
        <v>43</v>
      </c>
      <c r="H27" s="19">
        <v>43</v>
      </c>
      <c r="I27" s="19">
        <v>43</v>
      </c>
      <c r="J27" s="19">
        <v>43</v>
      </c>
      <c r="M27" s="19">
        <v>43</v>
      </c>
      <c r="N27" s="19">
        <v>43</v>
      </c>
      <c r="O27" s="19">
        <v>43</v>
      </c>
    </row>
    <row r="28" spans="1:15" x14ac:dyDescent="0.35">
      <c r="A28" s="19">
        <v>27</v>
      </c>
      <c r="B28" s="19" t="s">
        <v>17</v>
      </c>
      <c r="C28" s="19">
        <v>2019.75</v>
      </c>
      <c r="D28" s="19">
        <v>42.1364206355818</v>
      </c>
      <c r="E28" s="19">
        <v>46.3756317024013</v>
      </c>
      <c r="F28" s="19">
        <v>37.8972095687623</v>
      </c>
      <c r="G28" s="19">
        <v>42.458619716061001</v>
      </c>
      <c r="H28" s="19">
        <v>46.624680890957002</v>
      </c>
      <c r="I28" s="19">
        <v>38.2925585411651</v>
      </c>
      <c r="J28" s="19">
        <v>42.7531876362753</v>
      </c>
      <c r="M28" s="19">
        <v>42.231682321144604</v>
      </c>
      <c r="N28" s="19">
        <v>43.130948797364198</v>
      </c>
      <c r="O28" s="19">
        <v>41.2599660774681</v>
      </c>
    </row>
    <row r="29" spans="1:15" x14ac:dyDescent="0.35">
      <c r="A29" s="19">
        <v>28</v>
      </c>
      <c r="B29" s="19" t="s">
        <v>17</v>
      </c>
      <c r="C29" s="19">
        <v>2020</v>
      </c>
      <c r="D29" s="19">
        <v>41.269942539596499</v>
      </c>
      <c r="E29" s="19">
        <v>47.2751625558328</v>
      </c>
      <c r="F29" s="19">
        <v>35.264722523360298</v>
      </c>
      <c r="G29" s="19">
        <v>41.917239432122003</v>
      </c>
      <c r="H29" s="19">
        <v>48.118992560771602</v>
      </c>
      <c r="I29" s="19">
        <v>35.715486303472403</v>
      </c>
      <c r="J29" s="19">
        <v>42.508792232189997</v>
      </c>
      <c r="M29" s="19">
        <v>41.4633646422892</v>
      </c>
      <c r="N29" s="19">
        <v>43.261897594728502</v>
      </c>
      <c r="O29" s="19">
        <v>39.5199321549361</v>
      </c>
    </row>
    <row r="30" spans="1:15" x14ac:dyDescent="0.35">
      <c r="A30" s="19">
        <v>29</v>
      </c>
      <c r="B30" s="19" t="s">
        <v>17</v>
      </c>
      <c r="C30" s="19">
        <v>2020.25</v>
      </c>
      <c r="D30" s="19">
        <v>40.400555982024102</v>
      </c>
      <c r="E30" s="19">
        <v>47.767786368194997</v>
      </c>
      <c r="F30" s="19">
        <v>33.0333255958531</v>
      </c>
      <c r="G30" s="19">
        <v>41.375859148182997</v>
      </c>
      <c r="H30" s="19">
        <v>49.356050141028199</v>
      </c>
      <c r="I30" s="19">
        <v>33.395668155337802</v>
      </c>
      <c r="J30" s="19">
        <v>42.266788514421997</v>
      </c>
      <c r="M30" s="19">
        <v>40.695046963433697</v>
      </c>
      <c r="N30" s="19">
        <v>43.3928463920927</v>
      </c>
      <c r="O30" s="19">
        <v>37.779898232404101</v>
      </c>
    </row>
    <row r="31" spans="1:15" x14ac:dyDescent="0.35">
      <c r="A31" s="19">
        <v>30</v>
      </c>
      <c r="B31" s="19" t="s">
        <v>17</v>
      </c>
      <c r="C31" s="19">
        <v>2020.5</v>
      </c>
      <c r="D31" s="19">
        <v>39.528251200183803</v>
      </c>
      <c r="E31" s="19">
        <v>48.049517357984598</v>
      </c>
      <c r="F31" s="19">
        <v>31.006985042383</v>
      </c>
      <c r="G31" s="19">
        <v>40.834478864243998</v>
      </c>
      <c r="H31" s="19">
        <v>50.498205100471999</v>
      </c>
      <c r="I31" s="19">
        <v>31.1707526280161</v>
      </c>
      <c r="J31" s="19">
        <v>42.027150493879098</v>
      </c>
      <c r="M31" s="19">
        <v>39.9267292845783</v>
      </c>
      <c r="N31" s="19">
        <v>43.523795189456898</v>
      </c>
      <c r="O31" s="19">
        <v>36.0398643098722</v>
      </c>
    </row>
    <row r="32" spans="1:15" x14ac:dyDescent="0.35">
      <c r="A32" s="19">
        <v>31</v>
      </c>
      <c r="B32" s="19" t="s">
        <v>18</v>
      </c>
      <c r="C32" s="19">
        <v>2019.5</v>
      </c>
      <c r="D32" s="19">
        <v>41</v>
      </c>
      <c r="E32" s="19">
        <v>41</v>
      </c>
      <c r="F32" s="19">
        <v>41</v>
      </c>
      <c r="G32" s="19">
        <v>41</v>
      </c>
      <c r="H32" s="19">
        <v>41</v>
      </c>
      <c r="I32" s="19">
        <v>41</v>
      </c>
      <c r="J32" s="19">
        <v>41</v>
      </c>
      <c r="M32" s="19">
        <v>41</v>
      </c>
      <c r="N32" s="19">
        <v>41</v>
      </c>
      <c r="O32" s="19">
        <v>41</v>
      </c>
    </row>
    <row r="33" spans="1:15" x14ac:dyDescent="0.35">
      <c r="A33" s="19">
        <v>32</v>
      </c>
      <c r="B33" s="19" t="s">
        <v>18</v>
      </c>
      <c r="C33" s="19">
        <v>2019.75</v>
      </c>
      <c r="D33" s="19">
        <v>40.288304213769102</v>
      </c>
      <c r="E33" s="19">
        <v>42.458819991964397</v>
      </c>
      <c r="F33" s="19">
        <v>38.1177884355739</v>
      </c>
      <c r="G33" s="19">
        <v>40.445859989093996</v>
      </c>
      <c r="H33" s="19">
        <v>42.623574718243603</v>
      </c>
      <c r="I33" s="19">
        <v>38.268145259944397</v>
      </c>
      <c r="J33" s="19">
        <v>40.741339814658403</v>
      </c>
      <c r="M33" s="19">
        <v>40.2069369014811</v>
      </c>
      <c r="N33" s="19">
        <v>41.058928184073999</v>
      </c>
      <c r="O33" s="19">
        <v>39.286304596531203</v>
      </c>
    </row>
    <row r="34" spans="1:15" x14ac:dyDescent="0.35">
      <c r="A34" s="19">
        <v>33</v>
      </c>
      <c r="B34" s="19" t="s">
        <v>18</v>
      </c>
      <c r="C34" s="19">
        <v>2020</v>
      </c>
      <c r="D34" s="19">
        <v>39.573639007478903</v>
      </c>
      <c r="E34" s="19">
        <v>42.649622138611299</v>
      </c>
      <c r="F34" s="19">
        <v>36.497655876346599</v>
      </c>
      <c r="G34" s="19">
        <v>39.891719978188</v>
      </c>
      <c r="H34" s="19">
        <v>43.0685678268743</v>
      </c>
      <c r="I34" s="19">
        <v>36.7148721295017</v>
      </c>
      <c r="J34" s="19">
        <v>40.484578038792399</v>
      </c>
      <c r="M34" s="19">
        <v>39.4138738029623</v>
      </c>
      <c r="N34" s="19">
        <v>41.117856368147997</v>
      </c>
      <c r="O34" s="19">
        <v>37.572609193062398</v>
      </c>
    </row>
    <row r="35" spans="1:15" x14ac:dyDescent="0.35">
      <c r="A35" s="19">
        <v>34</v>
      </c>
      <c r="B35" s="19" t="s">
        <v>18</v>
      </c>
      <c r="C35" s="19">
        <v>2020.25</v>
      </c>
      <c r="D35" s="19">
        <v>38.855991991769201</v>
      </c>
      <c r="E35" s="19">
        <v>42.631164816853598</v>
      </c>
      <c r="F35" s="19">
        <v>35.080819166684698</v>
      </c>
      <c r="G35" s="19">
        <v>39.337579967281997</v>
      </c>
      <c r="H35" s="19">
        <v>43.348360565685802</v>
      </c>
      <c r="I35" s="19">
        <v>35.326799368878099</v>
      </c>
      <c r="J35" s="19">
        <v>40.229735624022403</v>
      </c>
      <c r="M35" s="19">
        <v>38.6208107044434</v>
      </c>
      <c r="N35" s="19">
        <v>41.176784552222003</v>
      </c>
      <c r="O35" s="19">
        <v>35.8589137895937</v>
      </c>
    </row>
    <row r="36" spans="1:15" x14ac:dyDescent="0.35">
      <c r="A36" s="19">
        <v>35</v>
      </c>
      <c r="B36" s="19" t="s">
        <v>18</v>
      </c>
      <c r="C36" s="19">
        <v>2020.5</v>
      </c>
      <c r="D36" s="19">
        <v>38.135350725587202</v>
      </c>
      <c r="E36" s="19">
        <v>42.503673496075201</v>
      </c>
      <c r="F36" s="19">
        <v>33.767027955099202</v>
      </c>
      <c r="G36" s="19">
        <v>38.783439956376</v>
      </c>
      <c r="H36" s="19">
        <v>43.554292739488901</v>
      </c>
      <c r="I36" s="19">
        <v>34.0125871732631</v>
      </c>
      <c r="J36" s="19">
        <v>39.976832257092298</v>
      </c>
      <c r="M36" s="19">
        <v>37.8277476059246</v>
      </c>
      <c r="N36" s="19">
        <v>41.235712736296101</v>
      </c>
      <c r="O36" s="19">
        <v>34.145218386124903</v>
      </c>
    </row>
    <row r="37" spans="1:15" x14ac:dyDescent="0.35">
      <c r="A37" s="19">
        <v>36</v>
      </c>
      <c r="B37" s="19" t="s">
        <v>19</v>
      </c>
      <c r="C37" s="19">
        <v>2019.5</v>
      </c>
      <c r="D37" s="19">
        <v>17</v>
      </c>
      <c r="E37" s="19">
        <v>17</v>
      </c>
      <c r="F37" s="19">
        <v>17</v>
      </c>
      <c r="G37" s="19">
        <v>17</v>
      </c>
      <c r="H37" s="19">
        <v>17</v>
      </c>
      <c r="I37" s="19">
        <v>17</v>
      </c>
      <c r="J37" s="19">
        <v>17</v>
      </c>
      <c r="M37" s="19">
        <v>17</v>
      </c>
      <c r="N37" s="19">
        <v>17</v>
      </c>
      <c r="O37" s="19">
        <v>17</v>
      </c>
    </row>
    <row r="38" spans="1:15" x14ac:dyDescent="0.35">
      <c r="A38" s="19">
        <v>37</v>
      </c>
      <c r="B38" s="19" t="s">
        <v>19</v>
      </c>
      <c r="C38" s="19">
        <v>2019.75</v>
      </c>
      <c r="D38" s="19">
        <v>16.825085957580001</v>
      </c>
      <c r="E38" s="19">
        <v>18.5730306347333</v>
      </c>
      <c r="F38" s="19">
        <v>15.0771412804267</v>
      </c>
      <c r="G38" s="19">
        <v>16.797469291260999</v>
      </c>
      <c r="H38" s="19">
        <v>18.562581690791902</v>
      </c>
      <c r="I38" s="19">
        <v>15.03235689173</v>
      </c>
      <c r="J38" s="19">
        <v>16.8905198699557</v>
      </c>
      <c r="M38" s="19">
        <v>16.938433028605498</v>
      </c>
      <c r="N38" s="19">
        <v>17.315775974347002</v>
      </c>
      <c r="O38" s="19">
        <v>16.5306892957855</v>
      </c>
    </row>
    <row r="39" spans="1:15" x14ac:dyDescent="0.35">
      <c r="A39" s="19">
        <v>38</v>
      </c>
      <c r="B39" s="19" t="s">
        <v>19</v>
      </c>
      <c r="C39" s="19">
        <v>2020</v>
      </c>
      <c r="D39" s="19">
        <v>16.6510479403264</v>
      </c>
      <c r="E39" s="19">
        <v>19.116832580381601</v>
      </c>
      <c r="F39" s="19">
        <v>14.185263300271099</v>
      </c>
      <c r="G39" s="19">
        <v>16.594938582521898</v>
      </c>
      <c r="H39" s="19">
        <v>19.099022002835898</v>
      </c>
      <c r="I39" s="19">
        <v>14.0908551622079</v>
      </c>
      <c r="J39" s="19">
        <v>16.781866835066499</v>
      </c>
      <c r="M39" s="19">
        <v>16.876866057211</v>
      </c>
      <c r="N39" s="19">
        <v>17.6315519486939</v>
      </c>
      <c r="O39" s="19">
        <v>16.0613785915709</v>
      </c>
    </row>
    <row r="40" spans="1:15" x14ac:dyDescent="0.35">
      <c r="A40" s="19">
        <v>39</v>
      </c>
      <c r="B40" s="19" t="s">
        <v>19</v>
      </c>
      <c r="C40" s="19">
        <v>2020.25</v>
      </c>
      <c r="D40" s="19">
        <v>16.4778815608264</v>
      </c>
      <c r="E40" s="19">
        <v>19.490298348945799</v>
      </c>
      <c r="F40" s="19">
        <v>13.465464772707</v>
      </c>
      <c r="G40" s="19">
        <v>16.392407873782901</v>
      </c>
      <c r="H40" s="19">
        <v>19.4688402196571</v>
      </c>
      <c r="I40" s="19">
        <v>13.3159755279087</v>
      </c>
      <c r="J40" s="19">
        <v>16.674060505057799</v>
      </c>
      <c r="M40" s="19">
        <v>16.815299085816498</v>
      </c>
      <c r="N40" s="19">
        <v>17.947327923040898</v>
      </c>
      <c r="O40" s="19">
        <v>15.5920678873564</v>
      </c>
    </row>
    <row r="41" spans="1:15" x14ac:dyDescent="0.35">
      <c r="A41" s="19">
        <v>40</v>
      </c>
      <c r="B41" s="19" t="s">
        <v>19</v>
      </c>
      <c r="C41" s="19">
        <v>2020.5</v>
      </c>
      <c r="D41" s="19">
        <v>16.305582453641001</v>
      </c>
      <c r="E41" s="19">
        <v>19.7753512650402</v>
      </c>
      <c r="F41" s="19">
        <v>12.8358136422419</v>
      </c>
      <c r="G41" s="19">
        <v>16.1898771650438</v>
      </c>
      <c r="H41" s="19">
        <v>19.753250341056699</v>
      </c>
      <c r="I41" s="19">
        <v>12.626503989031001</v>
      </c>
      <c r="J41" s="19">
        <v>16.567117549800699</v>
      </c>
      <c r="M41" s="19">
        <v>16.753732114422</v>
      </c>
      <c r="N41" s="19">
        <v>18.263103897387801</v>
      </c>
      <c r="O41" s="19">
        <v>15.1227571831419</v>
      </c>
    </row>
    <row r="42" spans="1:15" x14ac:dyDescent="0.35">
      <c r="A42" s="19">
        <v>41</v>
      </c>
      <c r="B42" s="19" t="s">
        <v>46</v>
      </c>
      <c r="C42" s="19">
        <v>2019.5</v>
      </c>
      <c r="D42" s="19">
        <v>169</v>
      </c>
      <c r="E42" s="19">
        <v>169</v>
      </c>
      <c r="F42" s="19">
        <v>169</v>
      </c>
      <c r="G42" s="19">
        <v>169</v>
      </c>
      <c r="H42" s="19">
        <v>169</v>
      </c>
      <c r="I42" s="19">
        <v>169</v>
      </c>
      <c r="J42" s="19">
        <v>169</v>
      </c>
      <c r="M42" s="19">
        <v>169</v>
      </c>
      <c r="N42" s="19">
        <v>169</v>
      </c>
      <c r="O42" s="19">
        <v>169</v>
      </c>
    </row>
    <row r="43" spans="1:15" x14ac:dyDescent="0.35">
      <c r="A43" s="19">
        <v>42</v>
      </c>
      <c r="B43" s="19" t="s">
        <v>46</v>
      </c>
      <c r="C43" s="19">
        <v>2019.75</v>
      </c>
      <c r="D43" s="19">
        <v>166.92480408839299</v>
      </c>
      <c r="E43" s="19">
        <v>174.72919274319599</v>
      </c>
      <c r="F43" s="19">
        <v>159.12041543359101</v>
      </c>
      <c r="G43" s="19">
        <v>166.588360312981</v>
      </c>
      <c r="H43" s="19">
        <v>174.32083101062099</v>
      </c>
      <c r="I43" s="19">
        <v>158.855889615341</v>
      </c>
      <c r="J43" s="19">
        <v>167.851509092291</v>
      </c>
      <c r="M43" s="19">
        <v>165.299437696946</v>
      </c>
      <c r="N43" s="19">
        <v>168.77242109620201</v>
      </c>
      <c r="O43" s="19">
        <v>161.546651985126</v>
      </c>
    </row>
    <row r="44" spans="1:15" x14ac:dyDescent="0.35">
      <c r="A44" s="19">
        <v>43</v>
      </c>
      <c r="B44" s="19" t="s">
        <v>46</v>
      </c>
      <c r="C44" s="19">
        <v>2020</v>
      </c>
      <c r="D44" s="19">
        <v>164.85586718351399</v>
      </c>
      <c r="E44" s="19">
        <v>175.87630755545399</v>
      </c>
      <c r="F44" s="19">
        <v>153.835426811574</v>
      </c>
      <c r="G44" s="19">
        <v>164.17672062596299</v>
      </c>
      <c r="H44" s="19">
        <v>175.74340467320599</v>
      </c>
      <c r="I44" s="19">
        <v>152.61003657871899</v>
      </c>
      <c r="J44" s="19">
        <v>166.71356936828201</v>
      </c>
      <c r="M44" s="19">
        <v>161.598875393893</v>
      </c>
      <c r="N44" s="19">
        <v>168.54484219240501</v>
      </c>
      <c r="O44" s="19">
        <v>154.093303970253</v>
      </c>
    </row>
    <row r="45" spans="1:15" x14ac:dyDescent="0.35">
      <c r="A45" s="19">
        <v>44</v>
      </c>
      <c r="B45" s="19" t="s">
        <v>46</v>
      </c>
      <c r="C45" s="19">
        <v>2020.25</v>
      </c>
      <c r="D45" s="19">
        <v>162.79317040754799</v>
      </c>
      <c r="E45" s="19">
        <v>176.270079577633</v>
      </c>
      <c r="F45" s="19">
        <v>149.316261237464</v>
      </c>
      <c r="G45" s="19">
        <v>161.76508093894401</v>
      </c>
      <c r="H45" s="19">
        <v>176.71512886811999</v>
      </c>
      <c r="I45" s="19">
        <v>146.815033009768</v>
      </c>
      <c r="J45" s="19">
        <v>165.58627853359499</v>
      </c>
      <c r="M45" s="19">
        <v>157.898313090839</v>
      </c>
      <c r="N45" s="19">
        <v>168.31726328860699</v>
      </c>
      <c r="O45" s="19">
        <v>146.63995595537901</v>
      </c>
    </row>
    <row r="46" spans="1:15" x14ac:dyDescent="0.35">
      <c r="A46" s="19">
        <v>45</v>
      </c>
      <c r="B46" s="19" t="s">
        <v>46</v>
      </c>
      <c r="C46" s="19">
        <v>2020.5</v>
      </c>
      <c r="D46" s="19">
        <v>160.736694939617</v>
      </c>
      <c r="E46" s="19">
        <v>176.275086199908</v>
      </c>
      <c r="F46" s="19">
        <v>145.19830367932599</v>
      </c>
      <c r="G46" s="19">
        <v>159.35344125192501</v>
      </c>
      <c r="H46" s="19">
        <v>177.53175430912501</v>
      </c>
      <c r="I46" s="19">
        <v>141.175128194725</v>
      </c>
      <c r="J46" s="19">
        <v>164.469718196564</v>
      </c>
      <c r="M46" s="19">
        <v>154.19775078778599</v>
      </c>
      <c r="N46" s="19">
        <v>168.08968438481</v>
      </c>
      <c r="O46" s="19">
        <v>139.18660794050501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K164"/>
  <sheetViews>
    <sheetView workbookViewId="0">
      <pane ySplit="1" topLeftCell="A149" activePane="bottomLeft" state="frozen"/>
      <selection activeCell="F41" sqref="F41"/>
      <selection pane="bottomLeft" activeCell="F41" sqref="F41"/>
    </sheetView>
  </sheetViews>
  <sheetFormatPr defaultRowHeight="14.5" x14ac:dyDescent="0.35"/>
  <sheetData>
    <row r="1" spans="1:11" x14ac:dyDescent="0.35">
      <c r="B1" t="s">
        <v>20</v>
      </c>
      <c r="C1" t="s">
        <v>12</v>
      </c>
      <c r="D1" t="s">
        <v>13</v>
      </c>
      <c r="E1" t="s">
        <v>14</v>
      </c>
      <c r="F1" t="s">
        <v>15</v>
      </c>
      <c r="G1" t="s">
        <v>16</v>
      </c>
      <c r="H1" t="s">
        <v>17</v>
      </c>
      <c r="I1" t="s">
        <v>18</v>
      </c>
      <c r="J1" t="s">
        <v>19</v>
      </c>
      <c r="K1" t="s">
        <v>46</v>
      </c>
    </row>
    <row r="2" spans="1:11" x14ac:dyDescent="0.35">
      <c r="A2">
        <v>1</v>
      </c>
      <c r="B2">
        <v>19800331</v>
      </c>
      <c r="C2">
        <v>14173</v>
      </c>
      <c r="D2">
        <v>1418</v>
      </c>
      <c r="E2">
        <v>754</v>
      </c>
      <c r="F2">
        <v>173</v>
      </c>
      <c r="G2">
        <v>153</v>
      </c>
      <c r="H2">
        <v>163</v>
      </c>
      <c r="I2">
        <v>126</v>
      </c>
      <c r="J2">
        <v>49</v>
      </c>
      <c r="K2">
        <v>628</v>
      </c>
    </row>
    <row r="3" spans="1:11" x14ac:dyDescent="0.35">
      <c r="A3">
        <v>2</v>
      </c>
      <c r="B3">
        <v>19800630</v>
      </c>
      <c r="C3">
        <v>14189</v>
      </c>
      <c r="D3">
        <v>1418</v>
      </c>
      <c r="E3">
        <v>754</v>
      </c>
      <c r="F3">
        <v>174</v>
      </c>
      <c r="G3">
        <v>151</v>
      </c>
      <c r="H3">
        <v>163</v>
      </c>
      <c r="I3">
        <v>127</v>
      </c>
      <c r="J3">
        <v>49</v>
      </c>
      <c r="K3">
        <v>629</v>
      </c>
    </row>
    <row r="4" spans="1:11" x14ac:dyDescent="0.35">
      <c r="A4">
        <v>3</v>
      </c>
      <c r="B4">
        <v>19800930</v>
      </c>
      <c r="C4">
        <v>14207</v>
      </c>
      <c r="D4">
        <v>1420</v>
      </c>
      <c r="E4">
        <v>755</v>
      </c>
      <c r="F4">
        <v>175</v>
      </c>
      <c r="G4">
        <v>151</v>
      </c>
      <c r="H4">
        <v>163</v>
      </c>
      <c r="I4">
        <v>127</v>
      </c>
      <c r="J4">
        <v>49</v>
      </c>
      <c r="K4">
        <v>630</v>
      </c>
    </row>
    <row r="5" spans="1:11" x14ac:dyDescent="0.35">
      <c r="A5">
        <v>4</v>
      </c>
      <c r="B5">
        <v>19801231</v>
      </c>
      <c r="C5">
        <v>14216</v>
      </c>
      <c r="D5">
        <v>1421</v>
      </c>
      <c r="E5">
        <v>756</v>
      </c>
      <c r="F5">
        <v>175</v>
      </c>
      <c r="G5">
        <v>151</v>
      </c>
      <c r="H5">
        <v>163</v>
      </c>
      <c r="I5">
        <v>127</v>
      </c>
      <c r="J5">
        <v>49</v>
      </c>
      <c r="K5">
        <v>630</v>
      </c>
    </row>
    <row r="6" spans="1:11" x14ac:dyDescent="0.35">
      <c r="A6">
        <v>5</v>
      </c>
      <c r="B6">
        <v>19810331</v>
      </c>
      <c r="C6">
        <v>14222</v>
      </c>
      <c r="D6">
        <v>1421</v>
      </c>
      <c r="E6">
        <v>756</v>
      </c>
      <c r="F6">
        <v>175</v>
      </c>
      <c r="G6">
        <v>151</v>
      </c>
      <c r="H6">
        <v>163</v>
      </c>
      <c r="I6">
        <v>127</v>
      </c>
      <c r="J6">
        <v>49</v>
      </c>
      <c r="K6">
        <v>630</v>
      </c>
    </row>
    <row r="7" spans="1:11" x14ac:dyDescent="0.35">
      <c r="A7">
        <v>6</v>
      </c>
      <c r="B7">
        <v>19810630</v>
      </c>
      <c r="C7">
        <v>14236</v>
      </c>
      <c r="D7">
        <v>1423</v>
      </c>
      <c r="E7">
        <v>756</v>
      </c>
      <c r="F7">
        <v>175</v>
      </c>
      <c r="G7">
        <v>151</v>
      </c>
      <c r="H7">
        <v>164</v>
      </c>
      <c r="I7">
        <v>128</v>
      </c>
      <c r="J7">
        <v>49</v>
      </c>
      <c r="K7">
        <v>630</v>
      </c>
    </row>
    <row r="8" spans="1:11" x14ac:dyDescent="0.35">
      <c r="A8">
        <v>7</v>
      </c>
      <c r="B8">
        <v>19810930</v>
      </c>
      <c r="C8">
        <v>14231</v>
      </c>
      <c r="D8">
        <v>1422</v>
      </c>
      <c r="E8">
        <v>755</v>
      </c>
      <c r="F8">
        <v>175</v>
      </c>
      <c r="G8">
        <v>151</v>
      </c>
      <c r="H8">
        <v>164</v>
      </c>
      <c r="I8">
        <v>128</v>
      </c>
      <c r="J8">
        <v>49</v>
      </c>
      <c r="K8">
        <v>631</v>
      </c>
    </row>
    <row r="9" spans="1:11" x14ac:dyDescent="0.35">
      <c r="A9">
        <v>8</v>
      </c>
      <c r="B9">
        <v>19811231</v>
      </c>
      <c r="C9">
        <v>14195</v>
      </c>
      <c r="D9">
        <v>1423</v>
      </c>
      <c r="E9">
        <v>756</v>
      </c>
      <c r="F9">
        <v>175</v>
      </c>
      <c r="G9">
        <v>151</v>
      </c>
      <c r="H9">
        <v>164</v>
      </c>
      <c r="I9">
        <v>128</v>
      </c>
      <c r="J9">
        <v>49</v>
      </c>
      <c r="K9">
        <v>632</v>
      </c>
    </row>
    <row r="10" spans="1:11" x14ac:dyDescent="0.35">
      <c r="A10">
        <v>9</v>
      </c>
      <c r="B10">
        <v>19820331</v>
      </c>
      <c r="C10">
        <v>14187</v>
      </c>
      <c r="D10">
        <v>1421</v>
      </c>
      <c r="E10">
        <v>755</v>
      </c>
      <c r="F10">
        <v>175</v>
      </c>
      <c r="G10">
        <v>150</v>
      </c>
      <c r="H10">
        <v>164</v>
      </c>
      <c r="I10">
        <v>128</v>
      </c>
      <c r="J10">
        <v>49</v>
      </c>
      <c r="K10">
        <v>633</v>
      </c>
    </row>
    <row r="11" spans="1:11" x14ac:dyDescent="0.35">
      <c r="A11">
        <v>10</v>
      </c>
      <c r="B11">
        <v>19820630</v>
      </c>
      <c r="C11">
        <v>14196</v>
      </c>
      <c r="D11">
        <v>1421</v>
      </c>
      <c r="E11">
        <v>754</v>
      </c>
      <c r="F11">
        <v>176</v>
      </c>
      <c r="G11">
        <v>150</v>
      </c>
      <c r="H11">
        <v>165</v>
      </c>
      <c r="I11">
        <v>127</v>
      </c>
      <c r="J11">
        <v>49</v>
      </c>
      <c r="K11">
        <v>633</v>
      </c>
    </row>
    <row r="12" spans="1:11" x14ac:dyDescent="0.35">
      <c r="A12">
        <v>11</v>
      </c>
      <c r="B12">
        <v>19820930</v>
      </c>
      <c r="C12">
        <v>14221</v>
      </c>
      <c r="D12">
        <v>1420</v>
      </c>
      <c r="E12">
        <v>753</v>
      </c>
      <c r="F12">
        <v>176</v>
      </c>
      <c r="G12">
        <v>150</v>
      </c>
      <c r="H12">
        <v>165</v>
      </c>
      <c r="I12">
        <v>127</v>
      </c>
      <c r="J12">
        <v>49</v>
      </c>
      <c r="K12">
        <v>633</v>
      </c>
    </row>
    <row r="13" spans="1:11" x14ac:dyDescent="0.35">
      <c r="A13">
        <v>12</v>
      </c>
      <c r="B13">
        <v>19821231</v>
      </c>
      <c r="C13">
        <v>14208</v>
      </c>
      <c r="D13">
        <v>1424</v>
      </c>
      <c r="E13">
        <v>756</v>
      </c>
      <c r="F13">
        <v>176</v>
      </c>
      <c r="G13">
        <v>150</v>
      </c>
      <c r="H13">
        <v>166</v>
      </c>
      <c r="I13">
        <v>127</v>
      </c>
      <c r="J13">
        <v>49</v>
      </c>
      <c r="K13">
        <v>620</v>
      </c>
    </row>
    <row r="14" spans="1:11" x14ac:dyDescent="0.35">
      <c r="A14">
        <v>13</v>
      </c>
      <c r="B14">
        <v>19830331</v>
      </c>
      <c r="C14">
        <v>14260</v>
      </c>
      <c r="D14">
        <v>1421</v>
      </c>
      <c r="E14">
        <v>753</v>
      </c>
      <c r="F14">
        <v>176</v>
      </c>
      <c r="G14">
        <v>150</v>
      </c>
      <c r="H14">
        <v>166</v>
      </c>
      <c r="I14">
        <v>127</v>
      </c>
      <c r="J14">
        <v>49</v>
      </c>
      <c r="K14">
        <v>619</v>
      </c>
    </row>
    <row r="15" spans="1:11" x14ac:dyDescent="0.35">
      <c r="A15">
        <v>14</v>
      </c>
      <c r="B15">
        <v>19830630</v>
      </c>
      <c r="C15">
        <v>14267</v>
      </c>
      <c r="D15">
        <v>1416</v>
      </c>
      <c r="E15">
        <v>753</v>
      </c>
      <c r="F15">
        <v>176</v>
      </c>
      <c r="G15">
        <v>145</v>
      </c>
      <c r="H15">
        <v>166</v>
      </c>
      <c r="I15">
        <v>127</v>
      </c>
      <c r="J15">
        <v>49</v>
      </c>
      <c r="K15">
        <v>616</v>
      </c>
    </row>
    <row r="16" spans="1:11" x14ac:dyDescent="0.35">
      <c r="A16">
        <v>15</v>
      </c>
      <c r="B16">
        <v>19830930</v>
      </c>
      <c r="C16">
        <v>14230</v>
      </c>
      <c r="D16">
        <v>1415</v>
      </c>
      <c r="E16">
        <v>751</v>
      </c>
      <c r="F16">
        <v>177</v>
      </c>
      <c r="G16">
        <v>144</v>
      </c>
      <c r="H16">
        <v>167</v>
      </c>
      <c r="I16">
        <v>127</v>
      </c>
      <c r="J16">
        <v>49</v>
      </c>
      <c r="K16">
        <v>608</v>
      </c>
    </row>
    <row r="17" spans="1:11" x14ac:dyDescent="0.35">
      <c r="A17">
        <v>16</v>
      </c>
      <c r="B17">
        <v>19831231</v>
      </c>
      <c r="C17">
        <v>14219</v>
      </c>
      <c r="D17">
        <v>1410</v>
      </c>
      <c r="E17">
        <v>748</v>
      </c>
      <c r="F17">
        <v>177</v>
      </c>
      <c r="G17">
        <v>143</v>
      </c>
      <c r="H17">
        <v>166</v>
      </c>
      <c r="I17">
        <v>127</v>
      </c>
      <c r="J17">
        <v>49</v>
      </c>
      <c r="K17">
        <v>599</v>
      </c>
    </row>
    <row r="18" spans="1:11" x14ac:dyDescent="0.35">
      <c r="A18">
        <v>17</v>
      </c>
      <c r="B18">
        <v>19840331</v>
      </c>
      <c r="C18">
        <v>14208</v>
      </c>
      <c r="D18">
        <v>1407</v>
      </c>
      <c r="E18">
        <v>745</v>
      </c>
      <c r="F18">
        <v>177</v>
      </c>
      <c r="G18">
        <v>143</v>
      </c>
      <c r="H18">
        <v>167</v>
      </c>
      <c r="I18">
        <v>126</v>
      </c>
      <c r="J18">
        <v>49</v>
      </c>
      <c r="K18">
        <v>597</v>
      </c>
    </row>
    <row r="19" spans="1:11" x14ac:dyDescent="0.35">
      <c r="A19">
        <v>18</v>
      </c>
      <c r="B19">
        <v>19840630</v>
      </c>
      <c r="C19">
        <v>14198</v>
      </c>
      <c r="D19">
        <v>1400</v>
      </c>
      <c r="E19">
        <v>739</v>
      </c>
      <c r="F19">
        <v>177</v>
      </c>
      <c r="G19">
        <v>142</v>
      </c>
      <c r="H19">
        <v>167</v>
      </c>
      <c r="I19">
        <v>126</v>
      </c>
      <c r="J19">
        <v>49</v>
      </c>
      <c r="K19">
        <v>595</v>
      </c>
    </row>
    <row r="20" spans="1:11" x14ac:dyDescent="0.35">
      <c r="A20">
        <v>19</v>
      </c>
      <c r="B20">
        <v>19840930</v>
      </c>
      <c r="C20">
        <v>14219</v>
      </c>
      <c r="D20">
        <v>1400</v>
      </c>
      <c r="E20">
        <v>738</v>
      </c>
      <c r="F20">
        <v>177</v>
      </c>
      <c r="G20">
        <v>143</v>
      </c>
      <c r="H20">
        <v>167</v>
      </c>
      <c r="I20">
        <v>126</v>
      </c>
      <c r="J20">
        <v>49</v>
      </c>
      <c r="K20">
        <v>594</v>
      </c>
    </row>
    <row r="21" spans="1:11" x14ac:dyDescent="0.35">
      <c r="A21">
        <v>20</v>
      </c>
      <c r="B21">
        <v>19841231</v>
      </c>
      <c r="C21">
        <v>14222</v>
      </c>
      <c r="D21">
        <v>1390</v>
      </c>
      <c r="E21">
        <v>734</v>
      </c>
      <c r="F21">
        <v>177</v>
      </c>
      <c r="G21">
        <v>138</v>
      </c>
      <c r="H21">
        <v>167</v>
      </c>
      <c r="I21">
        <v>125</v>
      </c>
      <c r="J21">
        <v>49</v>
      </c>
      <c r="K21">
        <v>586</v>
      </c>
    </row>
    <row r="22" spans="1:11" x14ac:dyDescent="0.35">
      <c r="A22">
        <v>21</v>
      </c>
      <c r="B22">
        <v>19850331</v>
      </c>
      <c r="C22">
        <v>14211</v>
      </c>
      <c r="D22">
        <v>1390</v>
      </c>
      <c r="E22">
        <v>734</v>
      </c>
      <c r="F22">
        <v>177</v>
      </c>
      <c r="G22">
        <v>138</v>
      </c>
      <c r="H22">
        <v>167</v>
      </c>
      <c r="I22">
        <v>125</v>
      </c>
      <c r="J22">
        <v>49</v>
      </c>
      <c r="K22">
        <v>584</v>
      </c>
    </row>
    <row r="23" spans="1:11" x14ac:dyDescent="0.35">
      <c r="A23">
        <v>22</v>
      </c>
      <c r="B23">
        <v>19850630</v>
      </c>
      <c r="C23">
        <v>14185</v>
      </c>
      <c r="D23">
        <v>1389</v>
      </c>
      <c r="E23">
        <v>732</v>
      </c>
      <c r="F23">
        <v>177</v>
      </c>
      <c r="G23">
        <v>137</v>
      </c>
      <c r="H23">
        <v>168</v>
      </c>
      <c r="I23">
        <v>126</v>
      </c>
      <c r="J23">
        <v>49</v>
      </c>
      <c r="K23">
        <v>579</v>
      </c>
    </row>
    <row r="24" spans="1:11" x14ac:dyDescent="0.35">
      <c r="A24">
        <v>23</v>
      </c>
      <c r="B24">
        <v>19850930</v>
      </c>
      <c r="C24">
        <v>14167</v>
      </c>
      <c r="D24">
        <v>1387</v>
      </c>
      <c r="E24">
        <v>730</v>
      </c>
      <c r="F24">
        <v>177</v>
      </c>
      <c r="G24">
        <v>138</v>
      </c>
      <c r="H24">
        <v>168</v>
      </c>
      <c r="I24">
        <v>125</v>
      </c>
      <c r="J24">
        <v>49</v>
      </c>
      <c r="K24">
        <v>575</v>
      </c>
    </row>
    <row r="25" spans="1:11" x14ac:dyDescent="0.35">
      <c r="A25">
        <v>24</v>
      </c>
      <c r="B25">
        <v>19851231</v>
      </c>
      <c r="C25">
        <v>14134</v>
      </c>
      <c r="D25">
        <v>1382</v>
      </c>
      <c r="E25">
        <v>731</v>
      </c>
      <c r="F25">
        <v>177</v>
      </c>
      <c r="G25">
        <v>135</v>
      </c>
      <c r="H25">
        <v>169</v>
      </c>
      <c r="I25">
        <v>124</v>
      </c>
      <c r="J25">
        <v>46</v>
      </c>
      <c r="K25">
        <v>570</v>
      </c>
    </row>
    <row r="26" spans="1:11" x14ac:dyDescent="0.35">
      <c r="A26">
        <v>25</v>
      </c>
      <c r="B26">
        <v>19860331</v>
      </c>
      <c r="C26">
        <v>14090</v>
      </c>
      <c r="D26">
        <v>1380</v>
      </c>
      <c r="E26">
        <v>730</v>
      </c>
      <c r="F26">
        <v>177</v>
      </c>
      <c r="G26">
        <v>135</v>
      </c>
      <c r="H26">
        <v>169</v>
      </c>
      <c r="I26">
        <v>124</v>
      </c>
      <c r="J26">
        <v>45</v>
      </c>
      <c r="K26">
        <v>570</v>
      </c>
    </row>
    <row r="27" spans="1:11" x14ac:dyDescent="0.35">
      <c r="A27">
        <v>26</v>
      </c>
      <c r="B27">
        <v>19860630</v>
      </c>
      <c r="C27">
        <v>14018</v>
      </c>
      <c r="D27">
        <v>1375</v>
      </c>
      <c r="E27">
        <v>729</v>
      </c>
      <c r="F27">
        <v>177</v>
      </c>
      <c r="G27">
        <v>132</v>
      </c>
      <c r="H27">
        <v>169</v>
      </c>
      <c r="I27">
        <v>124</v>
      </c>
      <c r="J27">
        <v>44</v>
      </c>
      <c r="K27">
        <v>564</v>
      </c>
    </row>
    <row r="28" spans="1:11" x14ac:dyDescent="0.35">
      <c r="A28">
        <v>27</v>
      </c>
      <c r="B28">
        <v>19860930</v>
      </c>
      <c r="C28">
        <v>14005</v>
      </c>
      <c r="D28">
        <v>1372</v>
      </c>
      <c r="E28">
        <v>728</v>
      </c>
      <c r="F28">
        <v>176</v>
      </c>
      <c r="G28">
        <v>132</v>
      </c>
      <c r="H28">
        <v>169</v>
      </c>
      <c r="I28">
        <v>124</v>
      </c>
      <c r="J28">
        <v>43</v>
      </c>
      <c r="K28">
        <v>563</v>
      </c>
    </row>
    <row r="29" spans="1:11" x14ac:dyDescent="0.35">
      <c r="A29">
        <v>28</v>
      </c>
      <c r="B29">
        <v>19861231</v>
      </c>
      <c r="C29">
        <v>13929</v>
      </c>
      <c r="D29">
        <v>1373</v>
      </c>
      <c r="E29">
        <v>729</v>
      </c>
      <c r="F29">
        <v>176</v>
      </c>
      <c r="G29">
        <v>133</v>
      </c>
      <c r="H29">
        <v>169</v>
      </c>
      <c r="I29">
        <v>124</v>
      </c>
      <c r="J29">
        <v>42</v>
      </c>
      <c r="K29">
        <v>562</v>
      </c>
    </row>
    <row r="30" spans="1:11" x14ac:dyDescent="0.35">
      <c r="A30">
        <v>29</v>
      </c>
      <c r="B30">
        <v>19870331</v>
      </c>
      <c r="C30">
        <v>13813</v>
      </c>
      <c r="D30">
        <v>1369</v>
      </c>
      <c r="E30">
        <v>727</v>
      </c>
      <c r="F30">
        <v>176</v>
      </c>
      <c r="G30">
        <v>133</v>
      </c>
      <c r="H30">
        <v>167</v>
      </c>
      <c r="I30">
        <v>124</v>
      </c>
      <c r="J30">
        <v>42</v>
      </c>
      <c r="K30">
        <v>556</v>
      </c>
    </row>
    <row r="31" spans="1:11" x14ac:dyDescent="0.35">
      <c r="A31">
        <v>30</v>
      </c>
      <c r="B31">
        <v>19870630</v>
      </c>
      <c r="C31">
        <v>13692</v>
      </c>
      <c r="D31">
        <v>1364</v>
      </c>
      <c r="E31">
        <v>722</v>
      </c>
      <c r="F31">
        <v>175</v>
      </c>
      <c r="G31">
        <v>133</v>
      </c>
      <c r="H31">
        <v>168</v>
      </c>
      <c r="I31">
        <v>124</v>
      </c>
      <c r="J31">
        <v>42</v>
      </c>
      <c r="K31">
        <v>555</v>
      </c>
    </row>
    <row r="32" spans="1:11" x14ac:dyDescent="0.35">
      <c r="A32">
        <v>31</v>
      </c>
      <c r="B32">
        <v>19870930</v>
      </c>
      <c r="C32">
        <v>13596</v>
      </c>
      <c r="D32">
        <v>1356</v>
      </c>
      <c r="E32">
        <v>715</v>
      </c>
      <c r="F32">
        <v>175</v>
      </c>
      <c r="G32">
        <v>132</v>
      </c>
      <c r="H32">
        <v>169</v>
      </c>
      <c r="I32">
        <v>123</v>
      </c>
      <c r="J32">
        <v>42</v>
      </c>
      <c r="K32">
        <v>553</v>
      </c>
    </row>
    <row r="33" spans="1:11" x14ac:dyDescent="0.35">
      <c r="A33">
        <v>32</v>
      </c>
      <c r="B33">
        <v>19871231</v>
      </c>
      <c r="C33">
        <v>13444</v>
      </c>
      <c r="D33">
        <v>1341</v>
      </c>
      <c r="E33">
        <v>701</v>
      </c>
      <c r="F33">
        <v>173</v>
      </c>
      <c r="G33">
        <v>135</v>
      </c>
      <c r="H33">
        <v>169</v>
      </c>
      <c r="I33">
        <v>124</v>
      </c>
      <c r="J33">
        <v>39</v>
      </c>
      <c r="K33">
        <v>549</v>
      </c>
    </row>
    <row r="34" spans="1:11" x14ac:dyDescent="0.35">
      <c r="A34">
        <v>33</v>
      </c>
      <c r="B34">
        <v>19880331</v>
      </c>
      <c r="C34">
        <v>13292</v>
      </c>
      <c r="D34">
        <v>1307</v>
      </c>
      <c r="E34">
        <v>678</v>
      </c>
      <c r="F34">
        <v>163</v>
      </c>
      <c r="G34">
        <v>135</v>
      </c>
      <c r="H34">
        <v>169</v>
      </c>
      <c r="I34">
        <v>124</v>
      </c>
      <c r="J34">
        <v>38</v>
      </c>
      <c r="K34">
        <v>537</v>
      </c>
    </row>
    <row r="35" spans="1:11" x14ac:dyDescent="0.35">
      <c r="A35">
        <v>34</v>
      </c>
      <c r="B35">
        <v>19880630</v>
      </c>
      <c r="C35">
        <v>13159</v>
      </c>
      <c r="D35">
        <v>1289</v>
      </c>
      <c r="E35">
        <v>667</v>
      </c>
      <c r="F35">
        <v>159</v>
      </c>
      <c r="G35">
        <v>133</v>
      </c>
      <c r="H35">
        <v>169</v>
      </c>
      <c r="I35">
        <v>124</v>
      </c>
      <c r="J35">
        <v>37</v>
      </c>
      <c r="K35">
        <v>530</v>
      </c>
    </row>
    <row r="36" spans="1:11" x14ac:dyDescent="0.35">
      <c r="A36">
        <v>35</v>
      </c>
      <c r="B36">
        <v>19880930</v>
      </c>
      <c r="C36">
        <v>12988</v>
      </c>
      <c r="D36">
        <v>1275</v>
      </c>
      <c r="E36">
        <v>655</v>
      </c>
      <c r="F36">
        <v>159</v>
      </c>
      <c r="G36">
        <v>132</v>
      </c>
      <c r="H36">
        <v>169</v>
      </c>
      <c r="I36">
        <v>123</v>
      </c>
      <c r="J36">
        <v>37</v>
      </c>
      <c r="K36">
        <v>522</v>
      </c>
    </row>
    <row r="37" spans="1:11" x14ac:dyDescent="0.35">
      <c r="A37">
        <v>36</v>
      </c>
      <c r="B37">
        <v>19881231</v>
      </c>
      <c r="C37">
        <v>12870</v>
      </c>
      <c r="D37">
        <v>1268</v>
      </c>
      <c r="E37">
        <v>650</v>
      </c>
      <c r="F37">
        <v>159</v>
      </c>
      <c r="G37">
        <v>131</v>
      </c>
      <c r="H37">
        <v>169</v>
      </c>
      <c r="I37">
        <v>122</v>
      </c>
      <c r="J37">
        <v>37</v>
      </c>
      <c r="K37">
        <v>518</v>
      </c>
    </row>
    <row r="38" spans="1:11" x14ac:dyDescent="0.35">
      <c r="A38">
        <v>37</v>
      </c>
      <c r="B38">
        <v>19890331</v>
      </c>
      <c r="C38">
        <v>12753</v>
      </c>
      <c r="D38">
        <v>1264</v>
      </c>
      <c r="E38">
        <v>647</v>
      </c>
      <c r="F38">
        <v>159</v>
      </c>
      <c r="G38">
        <v>131</v>
      </c>
      <c r="H38">
        <v>168</v>
      </c>
      <c r="I38">
        <v>122</v>
      </c>
      <c r="J38">
        <v>37</v>
      </c>
      <c r="K38">
        <v>513</v>
      </c>
    </row>
    <row r="39" spans="1:11" x14ac:dyDescent="0.35">
      <c r="A39">
        <v>38</v>
      </c>
      <c r="B39">
        <v>19890630</v>
      </c>
      <c r="C39">
        <v>12697</v>
      </c>
      <c r="D39">
        <v>1257</v>
      </c>
      <c r="E39">
        <v>644</v>
      </c>
      <c r="F39">
        <v>159</v>
      </c>
      <c r="G39">
        <v>129</v>
      </c>
      <c r="H39">
        <v>168</v>
      </c>
      <c r="I39">
        <v>120</v>
      </c>
      <c r="J39">
        <v>37</v>
      </c>
      <c r="K39">
        <v>511</v>
      </c>
    </row>
    <row r="40" spans="1:11" x14ac:dyDescent="0.35">
      <c r="A40">
        <v>39</v>
      </c>
      <c r="B40">
        <v>19890930</v>
      </c>
      <c r="C40">
        <v>12581</v>
      </c>
      <c r="D40">
        <v>1250</v>
      </c>
      <c r="E40">
        <v>638</v>
      </c>
      <c r="F40">
        <v>159</v>
      </c>
      <c r="G40">
        <v>128</v>
      </c>
      <c r="H40">
        <v>168</v>
      </c>
      <c r="I40">
        <v>120</v>
      </c>
      <c r="J40">
        <v>37</v>
      </c>
      <c r="K40">
        <v>510</v>
      </c>
    </row>
    <row r="41" spans="1:11" x14ac:dyDescent="0.35">
      <c r="A41">
        <v>40</v>
      </c>
      <c r="B41">
        <v>19891231</v>
      </c>
      <c r="C41">
        <v>12469</v>
      </c>
      <c r="D41">
        <v>1241</v>
      </c>
      <c r="E41">
        <v>634</v>
      </c>
      <c r="F41">
        <v>158</v>
      </c>
      <c r="G41">
        <v>127</v>
      </c>
      <c r="H41">
        <v>167</v>
      </c>
      <c r="I41">
        <v>120</v>
      </c>
      <c r="J41">
        <v>35</v>
      </c>
      <c r="K41">
        <v>506</v>
      </c>
    </row>
    <row r="42" spans="1:11" x14ac:dyDescent="0.35">
      <c r="A42">
        <v>41</v>
      </c>
      <c r="B42">
        <v>19900331</v>
      </c>
      <c r="C42">
        <v>12361</v>
      </c>
      <c r="D42">
        <v>1215</v>
      </c>
      <c r="E42">
        <v>629</v>
      </c>
      <c r="F42">
        <v>152</v>
      </c>
      <c r="G42">
        <v>124</v>
      </c>
      <c r="H42">
        <v>158</v>
      </c>
      <c r="I42">
        <v>118</v>
      </c>
      <c r="J42">
        <v>34</v>
      </c>
      <c r="K42">
        <v>500</v>
      </c>
    </row>
    <row r="43" spans="1:11" x14ac:dyDescent="0.35">
      <c r="A43">
        <v>42</v>
      </c>
      <c r="B43">
        <v>19900630</v>
      </c>
      <c r="C43">
        <v>12274</v>
      </c>
      <c r="D43">
        <v>1209</v>
      </c>
      <c r="E43">
        <v>625</v>
      </c>
      <c r="F43">
        <v>152</v>
      </c>
      <c r="G43">
        <v>123</v>
      </c>
      <c r="H43">
        <v>158</v>
      </c>
      <c r="I43">
        <v>117</v>
      </c>
      <c r="J43">
        <v>34</v>
      </c>
      <c r="K43">
        <v>500</v>
      </c>
    </row>
    <row r="44" spans="1:11" x14ac:dyDescent="0.35">
      <c r="A44">
        <v>43</v>
      </c>
      <c r="B44">
        <v>19900930</v>
      </c>
      <c r="C44">
        <v>12181</v>
      </c>
      <c r="D44">
        <v>1200</v>
      </c>
      <c r="E44">
        <v>622</v>
      </c>
      <c r="F44">
        <v>152</v>
      </c>
      <c r="G44">
        <v>123</v>
      </c>
      <c r="H44">
        <v>156</v>
      </c>
      <c r="I44">
        <v>113</v>
      </c>
      <c r="J44">
        <v>34</v>
      </c>
      <c r="K44">
        <v>478</v>
      </c>
    </row>
    <row r="45" spans="1:11" x14ac:dyDescent="0.35">
      <c r="A45">
        <v>44</v>
      </c>
      <c r="B45">
        <v>19901231</v>
      </c>
      <c r="C45">
        <v>12112</v>
      </c>
      <c r="D45">
        <v>1197</v>
      </c>
      <c r="E45">
        <v>623</v>
      </c>
      <c r="F45">
        <v>150</v>
      </c>
      <c r="G45">
        <v>123</v>
      </c>
      <c r="H45">
        <v>156</v>
      </c>
      <c r="I45">
        <v>111</v>
      </c>
      <c r="J45">
        <v>34</v>
      </c>
      <c r="K45">
        <v>469</v>
      </c>
    </row>
    <row r="46" spans="1:11" x14ac:dyDescent="0.35">
      <c r="A46">
        <v>45</v>
      </c>
      <c r="B46">
        <v>19910331</v>
      </c>
      <c r="C46">
        <v>12015</v>
      </c>
      <c r="D46">
        <v>1195</v>
      </c>
      <c r="E46">
        <v>622</v>
      </c>
      <c r="F46">
        <v>150</v>
      </c>
      <c r="G46">
        <v>123</v>
      </c>
      <c r="H46">
        <v>156</v>
      </c>
      <c r="I46">
        <v>110</v>
      </c>
      <c r="J46">
        <v>34</v>
      </c>
      <c r="K46">
        <v>464</v>
      </c>
    </row>
    <row r="47" spans="1:11" x14ac:dyDescent="0.35">
      <c r="A47">
        <v>46</v>
      </c>
      <c r="B47">
        <v>19910630</v>
      </c>
      <c r="C47">
        <v>11916</v>
      </c>
      <c r="D47">
        <v>1179</v>
      </c>
      <c r="E47">
        <v>618</v>
      </c>
      <c r="F47">
        <v>148</v>
      </c>
      <c r="G47">
        <v>123</v>
      </c>
      <c r="H47">
        <v>145</v>
      </c>
      <c r="I47">
        <v>110</v>
      </c>
      <c r="J47">
        <v>35</v>
      </c>
      <c r="K47">
        <v>459</v>
      </c>
    </row>
    <row r="48" spans="1:11" x14ac:dyDescent="0.35">
      <c r="A48">
        <v>47</v>
      </c>
      <c r="B48">
        <v>19910930</v>
      </c>
      <c r="C48">
        <v>11834</v>
      </c>
      <c r="D48">
        <v>1167</v>
      </c>
      <c r="E48">
        <v>606</v>
      </c>
      <c r="F48">
        <v>148</v>
      </c>
      <c r="G48">
        <v>123</v>
      </c>
      <c r="H48">
        <v>145</v>
      </c>
      <c r="I48">
        <v>110</v>
      </c>
      <c r="J48">
        <v>35</v>
      </c>
      <c r="K48">
        <v>455</v>
      </c>
    </row>
    <row r="49" spans="1:11" x14ac:dyDescent="0.35">
      <c r="A49">
        <v>48</v>
      </c>
      <c r="B49">
        <v>19911231</v>
      </c>
      <c r="C49">
        <v>11682</v>
      </c>
      <c r="D49">
        <v>1163</v>
      </c>
      <c r="E49">
        <v>605</v>
      </c>
      <c r="F49">
        <v>146</v>
      </c>
      <c r="G49">
        <v>123</v>
      </c>
      <c r="H49">
        <v>145</v>
      </c>
      <c r="I49">
        <v>110</v>
      </c>
      <c r="J49">
        <v>34</v>
      </c>
      <c r="K49">
        <v>455</v>
      </c>
    </row>
    <row r="50" spans="1:11" x14ac:dyDescent="0.35">
      <c r="A50">
        <v>49</v>
      </c>
      <c r="B50">
        <v>19920331</v>
      </c>
      <c r="C50">
        <v>11564</v>
      </c>
      <c r="D50">
        <v>1158</v>
      </c>
      <c r="E50">
        <v>602</v>
      </c>
      <c r="F50">
        <v>146</v>
      </c>
      <c r="G50">
        <v>122</v>
      </c>
      <c r="H50">
        <v>145</v>
      </c>
      <c r="I50">
        <v>109</v>
      </c>
      <c r="J50">
        <v>34</v>
      </c>
      <c r="K50">
        <v>450</v>
      </c>
    </row>
    <row r="51" spans="1:11" x14ac:dyDescent="0.35">
      <c r="A51">
        <v>50</v>
      </c>
      <c r="B51">
        <v>19920630</v>
      </c>
      <c r="C51">
        <v>11447</v>
      </c>
      <c r="D51">
        <v>1148</v>
      </c>
      <c r="E51">
        <v>596</v>
      </c>
      <c r="F51">
        <v>144</v>
      </c>
      <c r="G51">
        <v>121</v>
      </c>
      <c r="H51">
        <v>145</v>
      </c>
      <c r="I51">
        <v>108</v>
      </c>
      <c r="J51">
        <v>34</v>
      </c>
      <c r="K51">
        <v>446</v>
      </c>
    </row>
    <row r="52" spans="1:11" x14ac:dyDescent="0.35">
      <c r="A52">
        <v>51</v>
      </c>
      <c r="B52">
        <v>19920930</v>
      </c>
      <c r="C52">
        <v>11355</v>
      </c>
      <c r="D52">
        <v>1128</v>
      </c>
      <c r="E52">
        <v>593</v>
      </c>
      <c r="F52">
        <v>144</v>
      </c>
      <c r="G52">
        <v>120</v>
      </c>
      <c r="H52">
        <v>130</v>
      </c>
      <c r="I52">
        <v>107</v>
      </c>
      <c r="J52">
        <v>34</v>
      </c>
      <c r="K52">
        <v>445</v>
      </c>
    </row>
    <row r="53" spans="1:11" x14ac:dyDescent="0.35">
      <c r="A53">
        <v>52</v>
      </c>
      <c r="B53">
        <v>19921231</v>
      </c>
      <c r="C53">
        <v>11229</v>
      </c>
      <c r="D53">
        <v>1113</v>
      </c>
      <c r="E53">
        <v>590</v>
      </c>
      <c r="F53">
        <v>143</v>
      </c>
      <c r="G53">
        <v>119</v>
      </c>
      <c r="H53">
        <v>120</v>
      </c>
      <c r="I53">
        <v>107</v>
      </c>
      <c r="J53">
        <v>34</v>
      </c>
      <c r="K53">
        <v>442</v>
      </c>
    </row>
    <row r="54" spans="1:11" x14ac:dyDescent="0.35">
      <c r="A54">
        <v>53</v>
      </c>
      <c r="B54">
        <v>19930331</v>
      </c>
      <c r="C54">
        <v>11096</v>
      </c>
      <c r="D54">
        <v>1106</v>
      </c>
      <c r="E54">
        <v>585</v>
      </c>
      <c r="F54">
        <v>143</v>
      </c>
      <c r="G54">
        <v>119</v>
      </c>
      <c r="H54">
        <v>118</v>
      </c>
      <c r="I54">
        <v>107</v>
      </c>
      <c r="J54">
        <v>34</v>
      </c>
      <c r="K54">
        <v>438</v>
      </c>
    </row>
    <row r="55" spans="1:11" x14ac:dyDescent="0.35">
      <c r="A55">
        <v>54</v>
      </c>
      <c r="B55">
        <v>19930630</v>
      </c>
      <c r="C55">
        <v>10970</v>
      </c>
      <c r="D55">
        <v>1101</v>
      </c>
      <c r="E55">
        <v>582</v>
      </c>
      <c r="F55">
        <v>143</v>
      </c>
      <c r="G55">
        <v>118</v>
      </c>
      <c r="H55">
        <v>117</v>
      </c>
      <c r="I55">
        <v>107</v>
      </c>
      <c r="J55">
        <v>34</v>
      </c>
      <c r="K55">
        <v>437</v>
      </c>
    </row>
    <row r="56" spans="1:11" x14ac:dyDescent="0.35">
      <c r="A56">
        <v>55</v>
      </c>
      <c r="B56">
        <v>19930930</v>
      </c>
      <c r="C56">
        <v>10852</v>
      </c>
      <c r="D56">
        <v>1096</v>
      </c>
      <c r="E56">
        <v>579</v>
      </c>
      <c r="F56">
        <v>142</v>
      </c>
      <c r="G56">
        <v>119</v>
      </c>
      <c r="H56">
        <v>117</v>
      </c>
      <c r="I56">
        <v>105</v>
      </c>
      <c r="J56">
        <v>34</v>
      </c>
      <c r="K56">
        <v>434</v>
      </c>
    </row>
    <row r="57" spans="1:11" x14ac:dyDescent="0.35">
      <c r="A57">
        <v>56</v>
      </c>
      <c r="B57">
        <v>19931231</v>
      </c>
      <c r="C57">
        <v>10736</v>
      </c>
      <c r="D57">
        <v>1086</v>
      </c>
      <c r="E57">
        <v>570</v>
      </c>
      <c r="F57">
        <v>141</v>
      </c>
      <c r="G57">
        <v>119</v>
      </c>
      <c r="H57">
        <v>117</v>
      </c>
      <c r="I57">
        <v>105</v>
      </c>
      <c r="J57">
        <v>34</v>
      </c>
      <c r="K57">
        <v>433</v>
      </c>
    </row>
    <row r="58" spans="1:11" x14ac:dyDescent="0.35">
      <c r="A58">
        <v>57</v>
      </c>
      <c r="B58">
        <v>19940331</v>
      </c>
      <c r="C58">
        <v>10620</v>
      </c>
      <c r="D58">
        <v>1082</v>
      </c>
      <c r="E58">
        <v>567</v>
      </c>
      <c r="F58">
        <v>140</v>
      </c>
      <c r="G58">
        <v>119</v>
      </c>
      <c r="H58">
        <v>117</v>
      </c>
      <c r="I58">
        <v>105</v>
      </c>
      <c r="J58">
        <v>34</v>
      </c>
      <c r="K58">
        <v>428</v>
      </c>
    </row>
    <row r="59" spans="1:11" x14ac:dyDescent="0.35">
      <c r="A59">
        <v>58</v>
      </c>
      <c r="B59">
        <v>19940630</v>
      </c>
      <c r="C59">
        <v>10502</v>
      </c>
      <c r="D59">
        <v>1077</v>
      </c>
      <c r="E59">
        <v>563</v>
      </c>
      <c r="F59">
        <v>140</v>
      </c>
      <c r="G59">
        <v>118</v>
      </c>
      <c r="H59">
        <v>117</v>
      </c>
      <c r="I59">
        <v>105</v>
      </c>
      <c r="J59">
        <v>34</v>
      </c>
      <c r="K59">
        <v>421</v>
      </c>
    </row>
    <row r="60" spans="1:11" x14ac:dyDescent="0.35">
      <c r="A60">
        <v>59</v>
      </c>
      <c r="B60">
        <v>19940930</v>
      </c>
      <c r="C60">
        <v>10382</v>
      </c>
      <c r="D60">
        <v>1070</v>
      </c>
      <c r="E60">
        <v>560</v>
      </c>
      <c r="F60">
        <v>139</v>
      </c>
      <c r="G60">
        <v>118</v>
      </c>
      <c r="H60">
        <v>117</v>
      </c>
      <c r="I60">
        <v>102</v>
      </c>
      <c r="J60">
        <v>34</v>
      </c>
      <c r="K60">
        <v>401</v>
      </c>
    </row>
    <row r="61" spans="1:11" x14ac:dyDescent="0.35">
      <c r="A61">
        <v>60</v>
      </c>
      <c r="B61">
        <v>19941231</v>
      </c>
      <c r="C61">
        <v>10238</v>
      </c>
      <c r="D61">
        <v>1062</v>
      </c>
      <c r="E61">
        <v>560</v>
      </c>
      <c r="F61">
        <v>139</v>
      </c>
      <c r="G61">
        <v>118</v>
      </c>
      <c r="H61">
        <v>112</v>
      </c>
      <c r="I61">
        <v>100</v>
      </c>
      <c r="J61">
        <v>33</v>
      </c>
      <c r="K61">
        <v>396</v>
      </c>
    </row>
    <row r="62" spans="1:11" x14ac:dyDescent="0.35">
      <c r="A62">
        <v>61</v>
      </c>
      <c r="B62">
        <v>19950331</v>
      </c>
      <c r="C62">
        <v>10028</v>
      </c>
      <c r="D62">
        <v>1024</v>
      </c>
      <c r="E62">
        <v>539</v>
      </c>
      <c r="F62">
        <v>134</v>
      </c>
      <c r="G62">
        <v>114</v>
      </c>
      <c r="H62">
        <v>105</v>
      </c>
      <c r="I62">
        <v>99</v>
      </c>
      <c r="J62">
        <v>33</v>
      </c>
      <c r="K62">
        <v>392</v>
      </c>
    </row>
    <row r="63" spans="1:11" x14ac:dyDescent="0.35">
      <c r="A63">
        <v>62</v>
      </c>
      <c r="B63">
        <v>19950630</v>
      </c>
      <c r="C63">
        <v>9954</v>
      </c>
      <c r="D63">
        <v>1020</v>
      </c>
      <c r="E63">
        <v>536</v>
      </c>
      <c r="F63">
        <v>135</v>
      </c>
      <c r="G63">
        <v>113</v>
      </c>
      <c r="H63">
        <v>104</v>
      </c>
      <c r="I63">
        <v>99</v>
      </c>
      <c r="J63">
        <v>33</v>
      </c>
      <c r="K63">
        <v>389</v>
      </c>
    </row>
    <row r="64" spans="1:11" x14ac:dyDescent="0.35">
      <c r="A64">
        <v>63</v>
      </c>
      <c r="B64">
        <v>19950930</v>
      </c>
      <c r="C64">
        <v>9834</v>
      </c>
      <c r="D64">
        <v>1015</v>
      </c>
      <c r="E64">
        <v>535</v>
      </c>
      <c r="F64">
        <v>130</v>
      </c>
      <c r="G64">
        <v>113</v>
      </c>
      <c r="H64">
        <v>105</v>
      </c>
      <c r="I64">
        <v>99</v>
      </c>
      <c r="J64">
        <v>33</v>
      </c>
      <c r="K64">
        <v>387</v>
      </c>
    </row>
    <row r="65" spans="1:11" x14ac:dyDescent="0.35">
      <c r="A65">
        <v>64</v>
      </c>
      <c r="B65">
        <v>19951231</v>
      </c>
      <c r="C65">
        <v>9720</v>
      </c>
      <c r="D65">
        <v>997</v>
      </c>
      <c r="E65">
        <v>521</v>
      </c>
      <c r="F65">
        <v>127</v>
      </c>
      <c r="G65">
        <v>114</v>
      </c>
      <c r="H65">
        <v>105</v>
      </c>
      <c r="I65">
        <v>98</v>
      </c>
      <c r="J65">
        <v>32</v>
      </c>
      <c r="K65">
        <v>383</v>
      </c>
    </row>
    <row r="66" spans="1:11" x14ac:dyDescent="0.35">
      <c r="A66">
        <v>65</v>
      </c>
      <c r="B66">
        <v>19960331</v>
      </c>
      <c r="C66">
        <v>9620</v>
      </c>
      <c r="D66">
        <v>990</v>
      </c>
      <c r="E66">
        <v>521</v>
      </c>
      <c r="F66">
        <v>126</v>
      </c>
      <c r="G66">
        <v>113</v>
      </c>
      <c r="H66">
        <v>104</v>
      </c>
      <c r="I66">
        <v>95</v>
      </c>
      <c r="J66">
        <v>31</v>
      </c>
      <c r="K66">
        <v>378</v>
      </c>
    </row>
    <row r="67" spans="1:11" x14ac:dyDescent="0.35">
      <c r="A67">
        <v>66</v>
      </c>
      <c r="B67">
        <v>19960630</v>
      </c>
      <c r="C67">
        <v>9482</v>
      </c>
      <c r="D67">
        <v>987</v>
      </c>
      <c r="E67">
        <v>521</v>
      </c>
      <c r="F67">
        <v>127</v>
      </c>
      <c r="G67">
        <v>114</v>
      </c>
      <c r="H67">
        <v>101</v>
      </c>
      <c r="I67">
        <v>93</v>
      </c>
      <c r="J67">
        <v>31</v>
      </c>
      <c r="K67">
        <v>372</v>
      </c>
    </row>
    <row r="68" spans="1:11" x14ac:dyDescent="0.35">
      <c r="A68">
        <v>67</v>
      </c>
      <c r="B68">
        <v>19960930</v>
      </c>
      <c r="C68">
        <v>9382</v>
      </c>
      <c r="D68">
        <v>981</v>
      </c>
      <c r="E68">
        <v>517</v>
      </c>
      <c r="F68">
        <v>124</v>
      </c>
      <c r="G68">
        <v>114</v>
      </c>
      <c r="H68">
        <v>102</v>
      </c>
      <c r="I68">
        <v>93</v>
      </c>
      <c r="J68">
        <v>31</v>
      </c>
      <c r="K68">
        <v>373</v>
      </c>
    </row>
    <row r="69" spans="1:11" x14ac:dyDescent="0.35">
      <c r="A69">
        <v>68</v>
      </c>
      <c r="B69">
        <v>19961231</v>
      </c>
      <c r="C69">
        <v>9325</v>
      </c>
      <c r="D69">
        <v>977</v>
      </c>
      <c r="E69">
        <v>515</v>
      </c>
      <c r="F69">
        <v>123</v>
      </c>
      <c r="G69">
        <v>115</v>
      </c>
      <c r="H69">
        <v>100</v>
      </c>
      <c r="I69">
        <v>93</v>
      </c>
      <c r="J69">
        <v>31</v>
      </c>
      <c r="K69">
        <v>360</v>
      </c>
    </row>
    <row r="70" spans="1:11" x14ac:dyDescent="0.35">
      <c r="A70">
        <v>69</v>
      </c>
      <c r="B70">
        <v>19970331</v>
      </c>
      <c r="C70">
        <v>9326</v>
      </c>
      <c r="D70">
        <v>975</v>
      </c>
      <c r="E70">
        <v>514</v>
      </c>
      <c r="F70">
        <v>122</v>
      </c>
      <c r="G70">
        <v>115</v>
      </c>
      <c r="H70">
        <v>100</v>
      </c>
      <c r="I70">
        <v>93</v>
      </c>
      <c r="J70">
        <v>31</v>
      </c>
      <c r="K70">
        <v>365</v>
      </c>
    </row>
    <row r="71" spans="1:11" x14ac:dyDescent="0.35">
      <c r="A71">
        <v>70</v>
      </c>
      <c r="B71">
        <v>19970630</v>
      </c>
      <c r="C71">
        <v>9277</v>
      </c>
      <c r="D71">
        <v>975</v>
      </c>
      <c r="E71">
        <v>518</v>
      </c>
      <c r="F71">
        <v>120</v>
      </c>
      <c r="G71">
        <v>113</v>
      </c>
      <c r="H71">
        <v>98</v>
      </c>
      <c r="I71">
        <v>93</v>
      </c>
      <c r="J71">
        <v>33</v>
      </c>
      <c r="K71">
        <v>366</v>
      </c>
    </row>
    <row r="72" spans="1:11" x14ac:dyDescent="0.35">
      <c r="A72">
        <v>71</v>
      </c>
      <c r="B72">
        <v>19970930</v>
      </c>
      <c r="C72">
        <v>9247</v>
      </c>
      <c r="D72">
        <v>977</v>
      </c>
      <c r="E72">
        <v>522</v>
      </c>
      <c r="F72">
        <v>119</v>
      </c>
      <c r="G72">
        <v>113</v>
      </c>
      <c r="H72">
        <v>97</v>
      </c>
      <c r="I72">
        <v>93</v>
      </c>
      <c r="J72">
        <v>33</v>
      </c>
      <c r="K72">
        <v>366</v>
      </c>
    </row>
    <row r="73" spans="1:11" x14ac:dyDescent="0.35">
      <c r="A73">
        <v>72</v>
      </c>
      <c r="B73">
        <v>19971231</v>
      </c>
      <c r="C73">
        <v>9265</v>
      </c>
      <c r="D73">
        <v>984</v>
      </c>
      <c r="E73">
        <v>532</v>
      </c>
      <c r="F73">
        <v>118</v>
      </c>
      <c r="G73">
        <v>110</v>
      </c>
      <c r="H73">
        <v>97</v>
      </c>
      <c r="I73">
        <v>94</v>
      </c>
      <c r="J73">
        <v>33</v>
      </c>
      <c r="K73">
        <v>366</v>
      </c>
    </row>
    <row r="74" spans="1:11" x14ac:dyDescent="0.35">
      <c r="A74">
        <v>73</v>
      </c>
      <c r="B74">
        <v>19980331</v>
      </c>
      <c r="C74">
        <v>9197</v>
      </c>
      <c r="D74">
        <v>979</v>
      </c>
      <c r="E74">
        <v>532</v>
      </c>
      <c r="F74">
        <v>118</v>
      </c>
      <c r="G74">
        <v>109</v>
      </c>
      <c r="H74">
        <v>95</v>
      </c>
      <c r="I74">
        <v>92</v>
      </c>
      <c r="J74">
        <v>33</v>
      </c>
      <c r="K74">
        <v>358</v>
      </c>
    </row>
    <row r="75" spans="1:11" x14ac:dyDescent="0.35">
      <c r="A75">
        <v>74</v>
      </c>
      <c r="B75">
        <v>19980630</v>
      </c>
      <c r="C75">
        <v>9184</v>
      </c>
      <c r="D75">
        <v>973</v>
      </c>
      <c r="E75">
        <v>530</v>
      </c>
      <c r="F75">
        <v>118</v>
      </c>
      <c r="G75">
        <v>107</v>
      </c>
      <c r="H75">
        <v>92</v>
      </c>
      <c r="I75">
        <v>93</v>
      </c>
      <c r="J75">
        <v>33</v>
      </c>
      <c r="K75">
        <v>356</v>
      </c>
    </row>
    <row r="76" spans="1:11" x14ac:dyDescent="0.35">
      <c r="A76">
        <v>75</v>
      </c>
      <c r="B76">
        <v>19980930</v>
      </c>
      <c r="C76">
        <v>9125</v>
      </c>
      <c r="D76">
        <v>969</v>
      </c>
      <c r="E76">
        <v>530</v>
      </c>
      <c r="F76">
        <v>119</v>
      </c>
      <c r="G76">
        <v>106</v>
      </c>
      <c r="H76">
        <v>90</v>
      </c>
      <c r="I76">
        <v>92</v>
      </c>
      <c r="J76">
        <v>32</v>
      </c>
      <c r="K76">
        <v>352</v>
      </c>
    </row>
    <row r="77" spans="1:11" x14ac:dyDescent="0.35">
      <c r="A77">
        <v>76</v>
      </c>
      <c r="B77">
        <v>19981231</v>
      </c>
      <c r="C77">
        <v>8987</v>
      </c>
      <c r="D77">
        <v>957</v>
      </c>
      <c r="E77">
        <v>525</v>
      </c>
      <c r="F77">
        <v>116</v>
      </c>
      <c r="G77">
        <v>105</v>
      </c>
      <c r="H77">
        <v>89</v>
      </c>
      <c r="I77">
        <v>92</v>
      </c>
      <c r="J77">
        <v>30</v>
      </c>
      <c r="K77">
        <v>347</v>
      </c>
    </row>
    <row r="78" spans="1:11" x14ac:dyDescent="0.35">
      <c r="A78">
        <v>77</v>
      </c>
      <c r="B78">
        <v>19990331</v>
      </c>
      <c r="C78">
        <v>8931</v>
      </c>
      <c r="D78">
        <v>945</v>
      </c>
      <c r="E78">
        <v>515</v>
      </c>
      <c r="F78">
        <v>115</v>
      </c>
      <c r="G78">
        <v>105</v>
      </c>
      <c r="H78">
        <v>88</v>
      </c>
      <c r="I78">
        <v>92</v>
      </c>
      <c r="J78">
        <v>30</v>
      </c>
      <c r="K78">
        <v>346</v>
      </c>
    </row>
    <row r="79" spans="1:11" x14ac:dyDescent="0.35">
      <c r="A79">
        <v>78</v>
      </c>
      <c r="B79">
        <v>19990630</v>
      </c>
      <c r="C79">
        <v>8872</v>
      </c>
      <c r="D79">
        <v>938</v>
      </c>
      <c r="E79">
        <v>511</v>
      </c>
      <c r="F79">
        <v>115</v>
      </c>
      <c r="G79">
        <v>103</v>
      </c>
      <c r="H79">
        <v>88</v>
      </c>
      <c r="I79">
        <v>91</v>
      </c>
      <c r="J79">
        <v>30</v>
      </c>
      <c r="K79">
        <v>344</v>
      </c>
    </row>
    <row r="80" spans="1:11" x14ac:dyDescent="0.35">
      <c r="A80">
        <v>79</v>
      </c>
      <c r="B80">
        <v>19990930</v>
      </c>
      <c r="C80">
        <v>8830</v>
      </c>
      <c r="D80">
        <v>929</v>
      </c>
      <c r="E80">
        <v>505</v>
      </c>
      <c r="F80">
        <v>114</v>
      </c>
      <c r="G80">
        <v>103</v>
      </c>
      <c r="H80">
        <v>85</v>
      </c>
      <c r="I80">
        <v>91</v>
      </c>
      <c r="J80">
        <v>31</v>
      </c>
      <c r="K80">
        <v>345</v>
      </c>
    </row>
    <row r="81" spans="1:11" x14ac:dyDescent="0.35">
      <c r="A81">
        <v>80</v>
      </c>
      <c r="B81">
        <v>19991231</v>
      </c>
      <c r="C81">
        <v>8780</v>
      </c>
      <c r="D81">
        <v>919</v>
      </c>
      <c r="E81">
        <v>499</v>
      </c>
      <c r="F81">
        <v>114</v>
      </c>
      <c r="G81">
        <v>101</v>
      </c>
      <c r="H81">
        <v>85</v>
      </c>
      <c r="I81">
        <v>90</v>
      </c>
      <c r="J81">
        <v>30</v>
      </c>
      <c r="K81">
        <v>338</v>
      </c>
    </row>
    <row r="82" spans="1:11" x14ac:dyDescent="0.35">
      <c r="A82">
        <v>81</v>
      </c>
      <c r="B82">
        <v>20000331</v>
      </c>
      <c r="C82">
        <v>8680</v>
      </c>
      <c r="D82">
        <v>919</v>
      </c>
      <c r="E82">
        <v>501</v>
      </c>
      <c r="F82">
        <v>113</v>
      </c>
      <c r="G82">
        <v>101</v>
      </c>
      <c r="H82">
        <v>85</v>
      </c>
      <c r="I82">
        <v>87</v>
      </c>
      <c r="J82">
        <v>32</v>
      </c>
      <c r="K82">
        <v>320</v>
      </c>
    </row>
    <row r="83" spans="1:11" x14ac:dyDescent="0.35">
      <c r="A83">
        <v>82</v>
      </c>
      <c r="B83">
        <v>20000630</v>
      </c>
      <c r="C83">
        <v>8602</v>
      </c>
      <c r="D83">
        <v>908</v>
      </c>
      <c r="E83">
        <v>499</v>
      </c>
      <c r="F83">
        <v>111</v>
      </c>
      <c r="G83">
        <v>99</v>
      </c>
      <c r="H83">
        <v>85</v>
      </c>
      <c r="I83">
        <v>84</v>
      </c>
      <c r="J83">
        <v>30</v>
      </c>
      <c r="K83">
        <v>315</v>
      </c>
    </row>
    <row r="84" spans="1:11" x14ac:dyDescent="0.35">
      <c r="A84">
        <v>83</v>
      </c>
      <c r="B84">
        <v>20000930</v>
      </c>
      <c r="C84">
        <v>8411</v>
      </c>
      <c r="D84">
        <v>888</v>
      </c>
      <c r="E84">
        <v>492</v>
      </c>
      <c r="F84">
        <v>111</v>
      </c>
      <c r="G84">
        <v>96</v>
      </c>
      <c r="H84">
        <v>85</v>
      </c>
      <c r="I84">
        <v>82</v>
      </c>
      <c r="J84">
        <v>22</v>
      </c>
      <c r="K84">
        <v>314</v>
      </c>
    </row>
    <row r="85" spans="1:11" x14ac:dyDescent="0.35">
      <c r="A85">
        <v>84</v>
      </c>
      <c r="B85">
        <v>20001231</v>
      </c>
      <c r="C85">
        <v>8247</v>
      </c>
      <c r="D85">
        <v>887</v>
      </c>
      <c r="E85">
        <v>493</v>
      </c>
      <c r="F85">
        <v>110</v>
      </c>
      <c r="G85">
        <v>95</v>
      </c>
      <c r="H85">
        <v>84</v>
      </c>
      <c r="I85">
        <v>83</v>
      </c>
      <c r="J85">
        <v>22</v>
      </c>
      <c r="K85">
        <v>313</v>
      </c>
    </row>
    <row r="86" spans="1:11" x14ac:dyDescent="0.35">
      <c r="A86">
        <v>85</v>
      </c>
      <c r="B86">
        <v>20010331</v>
      </c>
      <c r="C86">
        <v>8084</v>
      </c>
      <c r="D86">
        <v>873</v>
      </c>
      <c r="E86">
        <v>485</v>
      </c>
      <c r="F86">
        <v>109</v>
      </c>
      <c r="G86">
        <v>91</v>
      </c>
      <c r="H86">
        <v>84</v>
      </c>
      <c r="I86">
        <v>82</v>
      </c>
      <c r="J86">
        <v>22</v>
      </c>
      <c r="K86">
        <v>302</v>
      </c>
    </row>
    <row r="87" spans="1:11" x14ac:dyDescent="0.35">
      <c r="A87">
        <v>86</v>
      </c>
      <c r="B87">
        <v>20010630</v>
      </c>
      <c r="C87">
        <v>8002</v>
      </c>
      <c r="D87">
        <v>857</v>
      </c>
      <c r="E87">
        <v>480</v>
      </c>
      <c r="F87">
        <v>107</v>
      </c>
      <c r="G87">
        <v>91</v>
      </c>
      <c r="H87">
        <v>83</v>
      </c>
      <c r="I87">
        <v>74</v>
      </c>
      <c r="J87">
        <v>22</v>
      </c>
      <c r="K87">
        <v>283</v>
      </c>
    </row>
    <row r="88" spans="1:11" x14ac:dyDescent="0.35">
      <c r="A88">
        <v>87</v>
      </c>
      <c r="B88">
        <v>20010930</v>
      </c>
      <c r="C88">
        <v>7974</v>
      </c>
      <c r="D88">
        <v>853</v>
      </c>
      <c r="E88">
        <v>479</v>
      </c>
      <c r="F88">
        <v>107</v>
      </c>
      <c r="G88">
        <v>91</v>
      </c>
      <c r="H88">
        <v>82</v>
      </c>
      <c r="I88">
        <v>72</v>
      </c>
      <c r="J88">
        <v>22</v>
      </c>
      <c r="K88">
        <v>280</v>
      </c>
    </row>
    <row r="89" spans="1:11" x14ac:dyDescent="0.35">
      <c r="A89">
        <v>88</v>
      </c>
      <c r="B89">
        <v>20011231</v>
      </c>
      <c r="C89">
        <v>7923</v>
      </c>
      <c r="D89">
        <v>853</v>
      </c>
      <c r="E89">
        <v>482</v>
      </c>
      <c r="F89">
        <v>104</v>
      </c>
      <c r="G89">
        <v>91</v>
      </c>
      <c r="H89">
        <v>82</v>
      </c>
      <c r="I89">
        <v>72</v>
      </c>
      <c r="J89">
        <v>22</v>
      </c>
      <c r="K89">
        <v>278</v>
      </c>
    </row>
    <row r="90" spans="1:11" x14ac:dyDescent="0.35">
      <c r="A90">
        <v>89</v>
      </c>
      <c r="B90">
        <v>20020331</v>
      </c>
      <c r="C90">
        <v>7846</v>
      </c>
      <c r="D90">
        <v>846</v>
      </c>
      <c r="E90">
        <v>478</v>
      </c>
      <c r="F90">
        <v>104</v>
      </c>
      <c r="G90">
        <v>91</v>
      </c>
      <c r="H90">
        <v>80</v>
      </c>
      <c r="I90">
        <v>71</v>
      </c>
      <c r="J90">
        <v>22</v>
      </c>
      <c r="K90">
        <v>276</v>
      </c>
    </row>
    <row r="91" spans="1:11" x14ac:dyDescent="0.35">
      <c r="A91">
        <v>90</v>
      </c>
      <c r="B91">
        <v>20020630</v>
      </c>
      <c r="C91">
        <v>7811</v>
      </c>
      <c r="D91">
        <v>837</v>
      </c>
      <c r="E91">
        <v>468</v>
      </c>
      <c r="F91">
        <v>104</v>
      </c>
      <c r="G91">
        <v>91</v>
      </c>
      <c r="H91">
        <v>80</v>
      </c>
      <c r="I91">
        <v>71</v>
      </c>
      <c r="J91">
        <v>23</v>
      </c>
      <c r="K91">
        <v>276</v>
      </c>
    </row>
    <row r="92" spans="1:11" x14ac:dyDescent="0.35">
      <c r="A92">
        <v>91</v>
      </c>
      <c r="B92">
        <v>20020930</v>
      </c>
      <c r="C92">
        <v>7785</v>
      </c>
      <c r="D92">
        <v>831</v>
      </c>
      <c r="E92">
        <v>462</v>
      </c>
      <c r="F92">
        <v>104</v>
      </c>
      <c r="G92">
        <v>91</v>
      </c>
      <c r="H92">
        <v>80</v>
      </c>
      <c r="I92">
        <v>71</v>
      </c>
      <c r="J92">
        <v>23</v>
      </c>
      <c r="K92">
        <v>273</v>
      </c>
    </row>
    <row r="93" spans="1:11" x14ac:dyDescent="0.35">
      <c r="A93">
        <v>92</v>
      </c>
      <c r="B93">
        <v>20021231</v>
      </c>
      <c r="C93">
        <v>7745</v>
      </c>
      <c r="D93">
        <v>830</v>
      </c>
      <c r="E93">
        <v>461</v>
      </c>
      <c r="F93">
        <v>104</v>
      </c>
      <c r="G93">
        <v>91</v>
      </c>
      <c r="H93">
        <v>80</v>
      </c>
      <c r="I93">
        <v>71</v>
      </c>
      <c r="J93">
        <v>23</v>
      </c>
      <c r="K93">
        <v>271</v>
      </c>
    </row>
    <row r="94" spans="1:11" x14ac:dyDescent="0.35">
      <c r="A94">
        <v>93</v>
      </c>
      <c r="B94">
        <v>20030331</v>
      </c>
      <c r="C94">
        <v>7719</v>
      </c>
      <c r="D94">
        <v>831</v>
      </c>
      <c r="E94">
        <v>463</v>
      </c>
      <c r="F94">
        <v>104</v>
      </c>
      <c r="G94">
        <v>91</v>
      </c>
      <c r="H94">
        <v>78</v>
      </c>
      <c r="I94">
        <v>71</v>
      </c>
      <c r="J94">
        <v>24</v>
      </c>
      <c r="K94">
        <v>270</v>
      </c>
    </row>
    <row r="95" spans="1:11" x14ac:dyDescent="0.35">
      <c r="A95">
        <v>94</v>
      </c>
      <c r="B95">
        <v>20030630</v>
      </c>
      <c r="C95">
        <v>7691</v>
      </c>
      <c r="D95">
        <v>827</v>
      </c>
      <c r="E95">
        <v>460</v>
      </c>
      <c r="F95">
        <v>104</v>
      </c>
      <c r="G95">
        <v>89</v>
      </c>
      <c r="H95">
        <v>79</v>
      </c>
      <c r="I95">
        <v>71</v>
      </c>
      <c r="J95">
        <v>24</v>
      </c>
      <c r="K95">
        <v>269</v>
      </c>
    </row>
    <row r="96" spans="1:11" x14ac:dyDescent="0.35">
      <c r="A96">
        <v>95</v>
      </c>
      <c r="B96">
        <v>20030930</v>
      </c>
      <c r="C96">
        <v>7664</v>
      </c>
      <c r="D96">
        <v>826</v>
      </c>
      <c r="E96">
        <v>461</v>
      </c>
      <c r="F96">
        <v>102</v>
      </c>
      <c r="G96">
        <v>89</v>
      </c>
      <c r="H96">
        <v>79</v>
      </c>
      <c r="I96">
        <v>71</v>
      </c>
      <c r="J96">
        <v>24</v>
      </c>
      <c r="K96">
        <v>269</v>
      </c>
    </row>
    <row r="97" spans="1:11" x14ac:dyDescent="0.35">
      <c r="A97">
        <v>96</v>
      </c>
      <c r="B97">
        <v>20031231</v>
      </c>
      <c r="C97">
        <v>7629</v>
      </c>
      <c r="D97">
        <v>822</v>
      </c>
      <c r="E97">
        <v>460</v>
      </c>
      <c r="F97">
        <v>101</v>
      </c>
      <c r="G97">
        <v>88</v>
      </c>
      <c r="H97">
        <v>77</v>
      </c>
      <c r="I97">
        <v>72</v>
      </c>
      <c r="J97">
        <v>24</v>
      </c>
      <c r="K97">
        <v>270</v>
      </c>
    </row>
    <row r="98" spans="1:11" x14ac:dyDescent="0.35">
      <c r="A98">
        <v>97</v>
      </c>
      <c r="B98">
        <v>20040331</v>
      </c>
      <c r="C98">
        <v>7574</v>
      </c>
      <c r="D98">
        <v>817</v>
      </c>
      <c r="E98">
        <v>458</v>
      </c>
      <c r="F98">
        <v>100</v>
      </c>
      <c r="G98">
        <v>87</v>
      </c>
      <c r="H98">
        <v>77</v>
      </c>
      <c r="I98">
        <v>72</v>
      </c>
      <c r="J98">
        <v>23</v>
      </c>
      <c r="K98">
        <v>269</v>
      </c>
    </row>
    <row r="99" spans="1:11" x14ac:dyDescent="0.35">
      <c r="A99">
        <v>98</v>
      </c>
      <c r="B99">
        <v>20040630</v>
      </c>
      <c r="C99">
        <v>7552</v>
      </c>
      <c r="D99">
        <v>819</v>
      </c>
      <c r="E99">
        <v>460</v>
      </c>
      <c r="F99">
        <v>100</v>
      </c>
      <c r="G99">
        <v>87</v>
      </c>
      <c r="H99">
        <v>77</v>
      </c>
      <c r="I99">
        <v>72</v>
      </c>
      <c r="J99">
        <v>23</v>
      </c>
      <c r="K99">
        <v>269</v>
      </c>
    </row>
    <row r="100" spans="1:11" x14ac:dyDescent="0.35">
      <c r="A100">
        <v>99</v>
      </c>
      <c r="B100">
        <v>20040930</v>
      </c>
      <c r="C100">
        <v>7512</v>
      </c>
      <c r="D100">
        <v>816</v>
      </c>
      <c r="E100">
        <v>458</v>
      </c>
      <c r="F100">
        <v>100</v>
      </c>
      <c r="G100">
        <v>87</v>
      </c>
      <c r="H100">
        <v>77</v>
      </c>
      <c r="I100">
        <v>71</v>
      </c>
      <c r="J100">
        <v>23</v>
      </c>
      <c r="K100">
        <v>268</v>
      </c>
    </row>
    <row r="101" spans="1:11" x14ac:dyDescent="0.35">
      <c r="A101">
        <v>100</v>
      </c>
      <c r="B101">
        <v>20041231</v>
      </c>
      <c r="C101">
        <v>7493</v>
      </c>
      <c r="D101">
        <v>809</v>
      </c>
      <c r="E101">
        <v>454</v>
      </c>
      <c r="F101">
        <v>100</v>
      </c>
      <c r="G101">
        <v>85</v>
      </c>
      <c r="H101">
        <v>77</v>
      </c>
      <c r="I101">
        <v>70</v>
      </c>
      <c r="J101">
        <v>23</v>
      </c>
      <c r="K101">
        <v>268</v>
      </c>
    </row>
    <row r="102" spans="1:11" x14ac:dyDescent="0.35">
      <c r="A102">
        <v>101</v>
      </c>
      <c r="B102">
        <v>20050331</v>
      </c>
      <c r="C102">
        <v>7461</v>
      </c>
      <c r="D102">
        <v>807</v>
      </c>
      <c r="E102">
        <v>454</v>
      </c>
      <c r="F102">
        <v>99</v>
      </c>
      <c r="G102">
        <v>85</v>
      </c>
      <c r="H102">
        <v>77</v>
      </c>
      <c r="I102">
        <v>69</v>
      </c>
      <c r="J102">
        <v>23</v>
      </c>
      <c r="K102">
        <v>266</v>
      </c>
    </row>
    <row r="103" spans="1:11" x14ac:dyDescent="0.35">
      <c r="A103">
        <v>102</v>
      </c>
      <c r="B103">
        <v>20050630</v>
      </c>
      <c r="C103">
        <v>7414</v>
      </c>
      <c r="D103">
        <v>800</v>
      </c>
      <c r="E103">
        <v>448</v>
      </c>
      <c r="F103">
        <v>97</v>
      </c>
      <c r="G103">
        <v>85</v>
      </c>
      <c r="H103">
        <v>79</v>
      </c>
      <c r="I103">
        <v>68</v>
      </c>
      <c r="J103">
        <v>23</v>
      </c>
      <c r="K103">
        <v>264</v>
      </c>
    </row>
    <row r="104" spans="1:11" x14ac:dyDescent="0.35">
      <c r="A104">
        <v>103</v>
      </c>
      <c r="B104">
        <v>20050930</v>
      </c>
      <c r="C104">
        <v>7405</v>
      </c>
      <c r="D104">
        <v>796</v>
      </c>
      <c r="E104">
        <v>446</v>
      </c>
      <c r="F104">
        <v>96</v>
      </c>
      <c r="G104">
        <v>85</v>
      </c>
      <c r="H104">
        <v>79</v>
      </c>
      <c r="I104">
        <v>67</v>
      </c>
      <c r="J104">
        <v>23</v>
      </c>
      <c r="K104">
        <v>264</v>
      </c>
    </row>
    <row r="105" spans="1:11" x14ac:dyDescent="0.35">
      <c r="A105">
        <v>104</v>
      </c>
      <c r="B105">
        <v>20051231</v>
      </c>
      <c r="C105">
        <v>7389</v>
      </c>
      <c r="D105">
        <v>792</v>
      </c>
      <c r="E105">
        <v>443</v>
      </c>
      <c r="F105">
        <v>96</v>
      </c>
      <c r="G105">
        <v>86</v>
      </c>
      <c r="H105">
        <v>78</v>
      </c>
      <c r="I105">
        <v>66</v>
      </c>
      <c r="J105">
        <v>23</v>
      </c>
      <c r="K105">
        <v>264</v>
      </c>
    </row>
    <row r="106" spans="1:11" x14ac:dyDescent="0.35">
      <c r="A106">
        <v>105</v>
      </c>
      <c r="B106">
        <v>20060331</v>
      </c>
      <c r="C106">
        <v>7358</v>
      </c>
      <c r="D106">
        <v>786</v>
      </c>
      <c r="E106">
        <v>439</v>
      </c>
      <c r="F106">
        <v>95</v>
      </c>
      <c r="G106">
        <v>85</v>
      </c>
      <c r="H106">
        <v>78</v>
      </c>
      <c r="I106">
        <v>66</v>
      </c>
      <c r="J106">
        <v>23</v>
      </c>
      <c r="K106">
        <v>263</v>
      </c>
    </row>
    <row r="107" spans="1:11" x14ac:dyDescent="0.35">
      <c r="A107">
        <v>106</v>
      </c>
      <c r="B107">
        <v>20060630</v>
      </c>
      <c r="C107">
        <v>7345</v>
      </c>
      <c r="D107">
        <v>781</v>
      </c>
      <c r="E107">
        <v>432</v>
      </c>
      <c r="F107">
        <v>95</v>
      </c>
      <c r="G107">
        <v>86</v>
      </c>
      <c r="H107">
        <v>79</v>
      </c>
      <c r="I107">
        <v>66</v>
      </c>
      <c r="J107">
        <v>23</v>
      </c>
      <c r="K107">
        <v>263</v>
      </c>
    </row>
    <row r="108" spans="1:11" x14ac:dyDescent="0.35">
      <c r="A108">
        <v>107</v>
      </c>
      <c r="B108">
        <v>20060930</v>
      </c>
      <c r="C108">
        <v>7318</v>
      </c>
      <c r="D108">
        <v>778</v>
      </c>
      <c r="E108">
        <v>429</v>
      </c>
      <c r="F108">
        <v>95</v>
      </c>
      <c r="G108">
        <v>85</v>
      </c>
      <c r="H108">
        <v>80</v>
      </c>
      <c r="I108">
        <v>66</v>
      </c>
      <c r="J108">
        <v>23</v>
      </c>
      <c r="K108">
        <v>264</v>
      </c>
    </row>
    <row r="109" spans="1:11" x14ac:dyDescent="0.35">
      <c r="A109">
        <v>108</v>
      </c>
      <c r="B109">
        <v>20061231</v>
      </c>
      <c r="C109">
        <v>7265</v>
      </c>
      <c r="D109">
        <v>767</v>
      </c>
      <c r="E109">
        <v>423</v>
      </c>
      <c r="F109">
        <v>93</v>
      </c>
      <c r="G109">
        <v>84</v>
      </c>
      <c r="H109">
        <v>80</v>
      </c>
      <c r="I109">
        <v>65</v>
      </c>
      <c r="J109">
        <v>22</v>
      </c>
      <c r="K109">
        <v>263</v>
      </c>
    </row>
    <row r="110" spans="1:11" x14ac:dyDescent="0.35">
      <c r="A110">
        <v>109</v>
      </c>
      <c r="B110">
        <v>20070331</v>
      </c>
      <c r="C110">
        <v>7245</v>
      </c>
      <c r="D110">
        <v>761</v>
      </c>
      <c r="E110">
        <v>423</v>
      </c>
      <c r="F110">
        <v>93</v>
      </c>
      <c r="G110">
        <v>83</v>
      </c>
      <c r="H110">
        <v>77</v>
      </c>
      <c r="I110">
        <v>63</v>
      </c>
      <c r="J110">
        <v>22</v>
      </c>
      <c r="K110">
        <v>263</v>
      </c>
    </row>
    <row r="111" spans="1:11" x14ac:dyDescent="0.35">
      <c r="A111">
        <v>110</v>
      </c>
      <c r="B111">
        <v>20070630</v>
      </c>
      <c r="C111">
        <v>7220</v>
      </c>
      <c r="D111">
        <v>758</v>
      </c>
      <c r="E111">
        <v>421</v>
      </c>
      <c r="F111">
        <v>94</v>
      </c>
      <c r="G111">
        <v>82</v>
      </c>
      <c r="H111">
        <v>75</v>
      </c>
      <c r="I111">
        <v>64</v>
      </c>
      <c r="J111">
        <v>22</v>
      </c>
      <c r="K111">
        <v>263</v>
      </c>
    </row>
    <row r="112" spans="1:11" x14ac:dyDescent="0.35">
      <c r="A112">
        <v>111</v>
      </c>
      <c r="B112">
        <v>20070930</v>
      </c>
      <c r="C112">
        <v>7178</v>
      </c>
      <c r="D112">
        <v>755</v>
      </c>
      <c r="E112">
        <v>419</v>
      </c>
      <c r="F112">
        <v>94</v>
      </c>
      <c r="G112">
        <v>82</v>
      </c>
      <c r="H112">
        <v>75</v>
      </c>
      <c r="I112">
        <v>63</v>
      </c>
      <c r="J112">
        <v>22</v>
      </c>
      <c r="K112">
        <v>263</v>
      </c>
    </row>
    <row r="113" spans="1:11" x14ac:dyDescent="0.35">
      <c r="A113">
        <v>112</v>
      </c>
      <c r="B113">
        <v>20071231</v>
      </c>
      <c r="C113">
        <v>7160</v>
      </c>
      <c r="D113">
        <v>757</v>
      </c>
      <c r="E113">
        <v>417</v>
      </c>
      <c r="F113">
        <v>95</v>
      </c>
      <c r="G113">
        <v>84</v>
      </c>
      <c r="H113">
        <v>76</v>
      </c>
      <c r="I113">
        <v>63</v>
      </c>
      <c r="J113">
        <v>22</v>
      </c>
      <c r="K113">
        <v>259</v>
      </c>
    </row>
    <row r="114" spans="1:11" x14ac:dyDescent="0.35">
      <c r="A114">
        <v>113</v>
      </c>
      <c r="B114">
        <v>20080331</v>
      </c>
      <c r="C114">
        <v>7117</v>
      </c>
      <c r="D114">
        <v>749</v>
      </c>
      <c r="E114">
        <v>412</v>
      </c>
      <c r="F114">
        <v>94</v>
      </c>
      <c r="G114">
        <v>84</v>
      </c>
      <c r="H114">
        <v>76</v>
      </c>
      <c r="I114">
        <v>61</v>
      </c>
      <c r="J114">
        <v>22</v>
      </c>
      <c r="K114">
        <v>256</v>
      </c>
    </row>
    <row r="115" spans="1:11" x14ac:dyDescent="0.35">
      <c r="A115">
        <v>114</v>
      </c>
      <c r="B115">
        <v>20080630</v>
      </c>
      <c r="C115">
        <v>7083</v>
      </c>
      <c r="D115">
        <v>746</v>
      </c>
      <c r="E115">
        <v>412</v>
      </c>
      <c r="F115">
        <v>94</v>
      </c>
      <c r="G115">
        <v>84</v>
      </c>
      <c r="H115">
        <v>75</v>
      </c>
      <c r="I115">
        <v>59</v>
      </c>
      <c r="J115">
        <v>22</v>
      </c>
      <c r="K115">
        <v>253</v>
      </c>
    </row>
    <row r="116" spans="1:11" x14ac:dyDescent="0.35">
      <c r="A116">
        <v>115</v>
      </c>
      <c r="B116">
        <v>20080930</v>
      </c>
      <c r="C116">
        <v>7024</v>
      </c>
      <c r="D116">
        <v>739</v>
      </c>
      <c r="E116">
        <v>408</v>
      </c>
      <c r="F116">
        <v>94</v>
      </c>
      <c r="G116">
        <v>82</v>
      </c>
      <c r="H116">
        <v>74</v>
      </c>
      <c r="I116">
        <v>59</v>
      </c>
      <c r="J116">
        <v>22</v>
      </c>
      <c r="K116">
        <v>250</v>
      </c>
    </row>
    <row r="117" spans="1:11" x14ac:dyDescent="0.35">
      <c r="A117">
        <v>116</v>
      </c>
      <c r="B117">
        <v>20081231</v>
      </c>
      <c r="C117">
        <v>6966</v>
      </c>
      <c r="D117">
        <v>735</v>
      </c>
      <c r="E117">
        <v>406</v>
      </c>
      <c r="F117">
        <v>94</v>
      </c>
      <c r="G117">
        <v>81</v>
      </c>
      <c r="H117">
        <v>74</v>
      </c>
      <c r="I117">
        <v>58</v>
      </c>
      <c r="J117">
        <v>22</v>
      </c>
      <c r="K117">
        <v>247</v>
      </c>
    </row>
    <row r="118" spans="1:11" x14ac:dyDescent="0.35">
      <c r="A118">
        <v>117</v>
      </c>
      <c r="B118">
        <v>20090331</v>
      </c>
      <c r="C118">
        <v>6918</v>
      </c>
      <c r="D118">
        <v>731</v>
      </c>
      <c r="E118">
        <v>405</v>
      </c>
      <c r="F118">
        <v>93</v>
      </c>
      <c r="G118">
        <v>80</v>
      </c>
      <c r="H118">
        <v>74</v>
      </c>
      <c r="I118">
        <v>58</v>
      </c>
      <c r="J118">
        <v>21</v>
      </c>
      <c r="K118">
        <v>246</v>
      </c>
    </row>
    <row r="119" spans="1:11" x14ac:dyDescent="0.35">
      <c r="A119">
        <v>118</v>
      </c>
      <c r="B119">
        <v>20090630</v>
      </c>
      <c r="C119">
        <v>6882</v>
      </c>
      <c r="D119">
        <v>725</v>
      </c>
      <c r="E119">
        <v>401</v>
      </c>
      <c r="F119">
        <v>92</v>
      </c>
      <c r="G119">
        <v>80</v>
      </c>
      <c r="H119">
        <v>73</v>
      </c>
      <c r="I119">
        <v>58</v>
      </c>
      <c r="J119">
        <v>21</v>
      </c>
      <c r="K119">
        <v>245</v>
      </c>
    </row>
    <row r="120" spans="1:11" x14ac:dyDescent="0.35">
      <c r="A120">
        <v>119</v>
      </c>
      <c r="B120">
        <v>20090930</v>
      </c>
      <c r="C120">
        <v>6800</v>
      </c>
      <c r="D120">
        <v>716</v>
      </c>
      <c r="E120">
        <v>397</v>
      </c>
      <c r="F120">
        <v>92</v>
      </c>
      <c r="G120">
        <v>77</v>
      </c>
      <c r="H120">
        <v>71</v>
      </c>
      <c r="I120">
        <v>58</v>
      </c>
      <c r="J120">
        <v>21</v>
      </c>
      <c r="K120">
        <v>245</v>
      </c>
    </row>
    <row r="121" spans="1:11" x14ac:dyDescent="0.35">
      <c r="A121">
        <v>120</v>
      </c>
      <c r="B121">
        <v>20091231</v>
      </c>
      <c r="C121">
        <v>6732</v>
      </c>
      <c r="D121">
        <v>711</v>
      </c>
      <c r="E121">
        <v>390</v>
      </c>
      <c r="F121">
        <v>92</v>
      </c>
      <c r="G121">
        <v>77</v>
      </c>
      <c r="H121">
        <v>73</v>
      </c>
      <c r="I121">
        <v>58</v>
      </c>
      <c r="J121">
        <v>21</v>
      </c>
      <c r="K121">
        <v>244</v>
      </c>
    </row>
    <row r="122" spans="1:11" x14ac:dyDescent="0.35">
      <c r="A122">
        <v>121</v>
      </c>
      <c r="B122">
        <v>20100331</v>
      </c>
      <c r="C122">
        <v>6667</v>
      </c>
      <c r="D122">
        <v>704</v>
      </c>
      <c r="E122">
        <v>386</v>
      </c>
      <c r="F122">
        <v>90</v>
      </c>
      <c r="G122">
        <v>77</v>
      </c>
      <c r="H122">
        <v>72</v>
      </c>
      <c r="I122">
        <v>58</v>
      </c>
      <c r="J122">
        <v>21</v>
      </c>
      <c r="K122">
        <v>244</v>
      </c>
    </row>
    <row r="123" spans="1:11" x14ac:dyDescent="0.35">
      <c r="A123">
        <v>122</v>
      </c>
      <c r="B123">
        <v>20100630</v>
      </c>
      <c r="C123">
        <v>6571</v>
      </c>
      <c r="D123">
        <v>698</v>
      </c>
      <c r="E123">
        <v>382</v>
      </c>
      <c r="F123">
        <v>90</v>
      </c>
      <c r="G123">
        <v>77</v>
      </c>
      <c r="H123">
        <v>70</v>
      </c>
      <c r="I123">
        <v>58</v>
      </c>
      <c r="J123">
        <v>21</v>
      </c>
      <c r="K123">
        <v>243</v>
      </c>
    </row>
    <row r="124" spans="1:11" x14ac:dyDescent="0.35">
      <c r="A124">
        <v>123</v>
      </c>
      <c r="B124">
        <v>20100930</v>
      </c>
      <c r="C124">
        <v>6520</v>
      </c>
      <c r="D124">
        <v>699</v>
      </c>
      <c r="E124">
        <v>381</v>
      </c>
      <c r="F124">
        <v>91</v>
      </c>
      <c r="G124">
        <v>78</v>
      </c>
      <c r="H124">
        <v>70</v>
      </c>
      <c r="I124">
        <v>58</v>
      </c>
      <c r="J124">
        <v>21</v>
      </c>
      <c r="K124">
        <v>243</v>
      </c>
    </row>
    <row r="125" spans="1:11" x14ac:dyDescent="0.35">
      <c r="A125">
        <v>124</v>
      </c>
      <c r="B125">
        <v>20101231</v>
      </c>
      <c r="C125">
        <v>6424</v>
      </c>
      <c r="D125">
        <v>697</v>
      </c>
      <c r="E125">
        <v>380</v>
      </c>
      <c r="F125">
        <v>91</v>
      </c>
      <c r="G125">
        <v>77</v>
      </c>
      <c r="H125">
        <v>70</v>
      </c>
      <c r="I125">
        <v>58</v>
      </c>
      <c r="J125">
        <v>21</v>
      </c>
      <c r="K125">
        <v>240</v>
      </c>
    </row>
    <row r="126" spans="1:11" x14ac:dyDescent="0.35">
      <c r="A126">
        <v>125</v>
      </c>
      <c r="B126">
        <v>20110331</v>
      </c>
      <c r="C126">
        <v>6347</v>
      </c>
      <c r="D126">
        <v>695</v>
      </c>
      <c r="E126">
        <v>377</v>
      </c>
      <c r="F126">
        <v>91</v>
      </c>
      <c r="G126">
        <v>78</v>
      </c>
      <c r="H126">
        <v>71</v>
      </c>
      <c r="I126">
        <v>57</v>
      </c>
      <c r="J126">
        <v>21</v>
      </c>
      <c r="K126">
        <v>236</v>
      </c>
    </row>
    <row r="127" spans="1:11" x14ac:dyDescent="0.35">
      <c r="A127">
        <v>126</v>
      </c>
      <c r="B127">
        <v>20110630</v>
      </c>
      <c r="C127">
        <v>6307</v>
      </c>
      <c r="D127">
        <v>692</v>
      </c>
      <c r="E127">
        <v>374</v>
      </c>
      <c r="F127">
        <v>91</v>
      </c>
      <c r="G127">
        <v>78</v>
      </c>
      <c r="H127">
        <v>71</v>
      </c>
      <c r="I127">
        <v>57</v>
      </c>
      <c r="J127">
        <v>21</v>
      </c>
      <c r="K127">
        <v>236</v>
      </c>
    </row>
    <row r="128" spans="1:11" x14ac:dyDescent="0.35">
      <c r="A128">
        <v>127</v>
      </c>
      <c r="B128">
        <v>20110930</v>
      </c>
      <c r="C128">
        <v>6244</v>
      </c>
      <c r="D128">
        <v>688</v>
      </c>
      <c r="E128">
        <v>371</v>
      </c>
      <c r="F128">
        <v>91</v>
      </c>
      <c r="G128">
        <v>77</v>
      </c>
      <c r="H128">
        <v>71</v>
      </c>
      <c r="I128">
        <v>57</v>
      </c>
      <c r="J128">
        <v>21</v>
      </c>
      <c r="K128">
        <v>236</v>
      </c>
    </row>
    <row r="129" spans="1:11" x14ac:dyDescent="0.35">
      <c r="A129">
        <v>128</v>
      </c>
      <c r="B129">
        <v>20111231</v>
      </c>
      <c r="C129">
        <v>6179</v>
      </c>
      <c r="D129">
        <v>678</v>
      </c>
      <c r="E129">
        <v>366</v>
      </c>
      <c r="F129">
        <v>88</v>
      </c>
      <c r="G129">
        <v>76</v>
      </c>
      <c r="H129">
        <v>70</v>
      </c>
      <c r="I129">
        <v>57</v>
      </c>
      <c r="J129">
        <v>21</v>
      </c>
      <c r="K129">
        <v>236</v>
      </c>
    </row>
    <row r="130" spans="1:11" x14ac:dyDescent="0.35">
      <c r="A130">
        <v>129</v>
      </c>
      <c r="B130">
        <v>20120331</v>
      </c>
      <c r="C130">
        <v>6152</v>
      </c>
      <c r="D130">
        <v>675</v>
      </c>
      <c r="E130">
        <v>365</v>
      </c>
      <c r="F130">
        <v>88</v>
      </c>
      <c r="G130">
        <v>75</v>
      </c>
      <c r="H130">
        <v>69</v>
      </c>
      <c r="I130">
        <v>57</v>
      </c>
      <c r="J130">
        <v>21</v>
      </c>
      <c r="K130">
        <v>236</v>
      </c>
    </row>
    <row r="131" spans="1:11" x14ac:dyDescent="0.35">
      <c r="A131">
        <v>130</v>
      </c>
      <c r="B131">
        <v>20120630</v>
      </c>
      <c r="C131">
        <v>6109</v>
      </c>
      <c r="D131">
        <v>666</v>
      </c>
      <c r="E131">
        <v>363</v>
      </c>
      <c r="F131">
        <v>88</v>
      </c>
      <c r="G131">
        <v>74</v>
      </c>
      <c r="H131">
        <v>63</v>
      </c>
      <c r="I131">
        <v>57</v>
      </c>
      <c r="J131">
        <v>21</v>
      </c>
      <c r="K131">
        <v>236</v>
      </c>
    </row>
    <row r="132" spans="1:11" x14ac:dyDescent="0.35">
      <c r="A132">
        <v>131</v>
      </c>
      <c r="B132">
        <v>20120930</v>
      </c>
      <c r="C132">
        <v>6055</v>
      </c>
      <c r="D132">
        <v>661</v>
      </c>
      <c r="E132">
        <v>360</v>
      </c>
      <c r="F132">
        <v>88</v>
      </c>
      <c r="G132">
        <v>74</v>
      </c>
      <c r="H132">
        <v>62</v>
      </c>
      <c r="I132">
        <v>56</v>
      </c>
      <c r="J132">
        <v>21</v>
      </c>
      <c r="K132">
        <v>235</v>
      </c>
    </row>
    <row r="133" spans="1:11" x14ac:dyDescent="0.35">
      <c r="A133">
        <v>132</v>
      </c>
      <c r="B133">
        <v>20121231</v>
      </c>
      <c r="C133">
        <v>5985</v>
      </c>
      <c r="D133">
        <v>658</v>
      </c>
      <c r="E133">
        <v>359</v>
      </c>
      <c r="F133">
        <v>88</v>
      </c>
      <c r="G133">
        <v>72</v>
      </c>
      <c r="H133">
        <v>62</v>
      </c>
      <c r="I133">
        <v>56</v>
      </c>
      <c r="J133">
        <v>21</v>
      </c>
      <c r="K133">
        <v>232</v>
      </c>
    </row>
    <row r="134" spans="1:11" x14ac:dyDescent="0.35">
      <c r="A134">
        <v>133</v>
      </c>
      <c r="B134">
        <v>20130331</v>
      </c>
      <c r="C134">
        <v>5936</v>
      </c>
      <c r="D134">
        <v>652</v>
      </c>
      <c r="E134">
        <v>354</v>
      </c>
      <c r="F134">
        <v>88</v>
      </c>
      <c r="G134">
        <v>71</v>
      </c>
      <c r="H134">
        <v>62</v>
      </c>
      <c r="I134">
        <v>56</v>
      </c>
      <c r="J134">
        <v>21</v>
      </c>
      <c r="K134">
        <v>230</v>
      </c>
    </row>
    <row r="135" spans="1:11" x14ac:dyDescent="0.35">
      <c r="A135">
        <v>134</v>
      </c>
      <c r="B135">
        <v>20130630</v>
      </c>
      <c r="C135">
        <v>5871</v>
      </c>
      <c r="D135">
        <v>645</v>
      </c>
      <c r="E135">
        <v>350</v>
      </c>
      <c r="F135">
        <v>87</v>
      </c>
      <c r="G135">
        <v>70</v>
      </c>
      <c r="H135">
        <v>62</v>
      </c>
      <c r="I135">
        <v>55</v>
      </c>
      <c r="J135">
        <v>21</v>
      </c>
      <c r="K135">
        <v>227</v>
      </c>
    </row>
    <row r="136" spans="1:11" x14ac:dyDescent="0.35">
      <c r="A136">
        <v>135</v>
      </c>
      <c r="B136">
        <v>20130930</v>
      </c>
      <c r="C136">
        <v>5829</v>
      </c>
      <c r="D136">
        <v>642</v>
      </c>
      <c r="E136">
        <v>348</v>
      </c>
      <c r="F136">
        <v>86</v>
      </c>
      <c r="G136">
        <v>70</v>
      </c>
      <c r="H136">
        <v>62</v>
      </c>
      <c r="I136">
        <v>55</v>
      </c>
      <c r="J136">
        <v>21</v>
      </c>
      <c r="K136">
        <v>226</v>
      </c>
    </row>
    <row r="137" spans="1:11" x14ac:dyDescent="0.35">
      <c r="A137">
        <v>136</v>
      </c>
      <c r="B137">
        <v>20131231</v>
      </c>
      <c r="C137">
        <v>5771</v>
      </c>
      <c r="D137">
        <v>637</v>
      </c>
      <c r="E137">
        <v>344</v>
      </c>
      <c r="F137">
        <v>86</v>
      </c>
      <c r="G137">
        <v>70</v>
      </c>
      <c r="H137">
        <v>61</v>
      </c>
      <c r="I137">
        <v>55</v>
      </c>
      <c r="J137">
        <v>21</v>
      </c>
      <c r="K137">
        <v>226</v>
      </c>
    </row>
    <row r="138" spans="1:11" x14ac:dyDescent="0.35">
      <c r="A138">
        <v>137</v>
      </c>
      <c r="B138">
        <v>20140331</v>
      </c>
      <c r="C138">
        <v>5702</v>
      </c>
      <c r="D138">
        <v>630</v>
      </c>
      <c r="E138">
        <v>340</v>
      </c>
      <c r="F138">
        <v>85</v>
      </c>
      <c r="G138">
        <v>70</v>
      </c>
      <c r="H138">
        <v>61</v>
      </c>
      <c r="I138">
        <v>53</v>
      </c>
      <c r="J138">
        <v>21</v>
      </c>
      <c r="K138">
        <v>224</v>
      </c>
    </row>
    <row r="139" spans="1:11" x14ac:dyDescent="0.35">
      <c r="A139">
        <v>138</v>
      </c>
      <c r="B139">
        <v>20140630</v>
      </c>
      <c r="C139">
        <v>5652</v>
      </c>
      <c r="D139">
        <v>619</v>
      </c>
      <c r="E139">
        <v>333</v>
      </c>
      <c r="F139">
        <v>84</v>
      </c>
      <c r="G139">
        <v>68</v>
      </c>
      <c r="H139">
        <v>60</v>
      </c>
      <c r="I139">
        <v>53</v>
      </c>
      <c r="J139">
        <v>21</v>
      </c>
      <c r="K139">
        <v>224</v>
      </c>
    </row>
    <row r="140" spans="1:11" x14ac:dyDescent="0.35">
      <c r="A140">
        <v>139</v>
      </c>
      <c r="B140">
        <v>20140930</v>
      </c>
      <c r="C140">
        <v>5596</v>
      </c>
      <c r="D140">
        <v>613</v>
      </c>
      <c r="E140">
        <v>329</v>
      </c>
      <c r="F140">
        <v>84</v>
      </c>
      <c r="G140">
        <v>68</v>
      </c>
      <c r="H140">
        <v>59</v>
      </c>
      <c r="I140">
        <v>52</v>
      </c>
      <c r="J140">
        <v>21</v>
      </c>
      <c r="K140">
        <v>222</v>
      </c>
    </row>
    <row r="141" spans="1:11" x14ac:dyDescent="0.35">
      <c r="A141">
        <v>140</v>
      </c>
      <c r="B141">
        <v>20141231</v>
      </c>
      <c r="C141">
        <v>5532</v>
      </c>
      <c r="D141">
        <v>601</v>
      </c>
      <c r="E141">
        <v>322</v>
      </c>
      <c r="F141">
        <v>82</v>
      </c>
      <c r="G141">
        <v>67</v>
      </c>
      <c r="H141">
        <v>59</v>
      </c>
      <c r="I141">
        <v>51</v>
      </c>
      <c r="J141">
        <v>20</v>
      </c>
      <c r="K141">
        <v>219</v>
      </c>
    </row>
    <row r="142" spans="1:11" x14ac:dyDescent="0.35">
      <c r="A142">
        <v>141</v>
      </c>
      <c r="B142">
        <v>20150331</v>
      </c>
      <c r="C142">
        <v>5461</v>
      </c>
      <c r="D142">
        <v>595</v>
      </c>
      <c r="E142">
        <v>321</v>
      </c>
      <c r="F142">
        <v>78</v>
      </c>
      <c r="G142">
        <v>68</v>
      </c>
      <c r="H142">
        <v>57</v>
      </c>
      <c r="I142">
        <v>51</v>
      </c>
      <c r="J142">
        <v>20</v>
      </c>
      <c r="K142">
        <v>216</v>
      </c>
    </row>
    <row r="143" spans="1:11" x14ac:dyDescent="0.35">
      <c r="A143">
        <v>142</v>
      </c>
      <c r="B143">
        <v>20150630</v>
      </c>
      <c r="C143">
        <v>5401</v>
      </c>
      <c r="D143">
        <v>587</v>
      </c>
      <c r="E143">
        <v>316</v>
      </c>
      <c r="F143">
        <v>77</v>
      </c>
      <c r="G143">
        <v>68</v>
      </c>
      <c r="H143">
        <v>55</v>
      </c>
      <c r="I143">
        <v>51</v>
      </c>
      <c r="J143">
        <v>20</v>
      </c>
      <c r="K143">
        <v>216</v>
      </c>
    </row>
    <row r="144" spans="1:11" x14ac:dyDescent="0.35">
      <c r="A144">
        <v>143</v>
      </c>
      <c r="B144">
        <v>20150930</v>
      </c>
      <c r="C144">
        <v>5338</v>
      </c>
      <c r="D144">
        <v>580</v>
      </c>
      <c r="E144">
        <v>313</v>
      </c>
      <c r="F144">
        <v>77</v>
      </c>
      <c r="G144">
        <v>65</v>
      </c>
      <c r="H144">
        <v>54</v>
      </c>
      <c r="I144">
        <v>51</v>
      </c>
      <c r="J144">
        <v>20</v>
      </c>
      <c r="K144">
        <v>216</v>
      </c>
    </row>
    <row r="145" spans="1:11" x14ac:dyDescent="0.35">
      <c r="A145">
        <v>144</v>
      </c>
      <c r="B145">
        <v>20151231</v>
      </c>
      <c r="C145">
        <v>5268</v>
      </c>
      <c r="D145">
        <v>577</v>
      </c>
      <c r="E145">
        <v>311</v>
      </c>
      <c r="F145">
        <v>76</v>
      </c>
      <c r="G145">
        <v>65</v>
      </c>
      <c r="H145">
        <v>54</v>
      </c>
      <c r="I145">
        <v>51</v>
      </c>
      <c r="J145">
        <v>20</v>
      </c>
      <c r="K145">
        <v>213</v>
      </c>
    </row>
    <row r="146" spans="1:11" x14ac:dyDescent="0.35">
      <c r="A146" s="19">
        <v>145</v>
      </c>
      <c r="B146" s="19">
        <v>20160331</v>
      </c>
      <c r="C146" s="19">
        <v>5216</v>
      </c>
      <c r="D146" s="19">
        <v>573</v>
      </c>
      <c r="E146" s="19">
        <v>308</v>
      </c>
      <c r="F146" s="19">
        <v>76</v>
      </c>
      <c r="G146" s="19">
        <v>64</v>
      </c>
      <c r="H146" s="19">
        <v>54</v>
      </c>
      <c r="I146" s="19">
        <v>51</v>
      </c>
      <c r="J146" s="19">
        <v>20</v>
      </c>
      <c r="K146" s="19">
        <v>208</v>
      </c>
    </row>
    <row r="147" spans="1:11" x14ac:dyDescent="0.35">
      <c r="A147" s="19">
        <v>146</v>
      </c>
      <c r="B147" s="19">
        <v>20160630</v>
      </c>
      <c r="C147" s="19">
        <v>5163</v>
      </c>
      <c r="D147" s="19">
        <v>566</v>
      </c>
      <c r="E147" s="19">
        <v>306</v>
      </c>
      <c r="F147" s="19">
        <v>76</v>
      </c>
      <c r="G147" s="19">
        <v>63</v>
      </c>
      <c r="H147" s="19">
        <v>53</v>
      </c>
      <c r="I147" s="19">
        <v>48</v>
      </c>
      <c r="J147" s="19">
        <v>20</v>
      </c>
      <c r="K147" s="19">
        <v>202</v>
      </c>
    </row>
    <row r="148" spans="1:11" x14ac:dyDescent="0.35">
      <c r="A148" s="19">
        <v>147</v>
      </c>
      <c r="B148" s="19">
        <v>20160930</v>
      </c>
      <c r="C148" s="19">
        <v>5094</v>
      </c>
      <c r="D148" s="19">
        <v>560</v>
      </c>
      <c r="E148" s="19">
        <v>303</v>
      </c>
      <c r="F148" s="19">
        <v>76</v>
      </c>
      <c r="G148" s="19">
        <v>63</v>
      </c>
      <c r="H148" s="19">
        <v>51</v>
      </c>
      <c r="I148" s="19">
        <v>47</v>
      </c>
      <c r="J148" s="19">
        <v>20</v>
      </c>
      <c r="K148" s="19">
        <v>198</v>
      </c>
    </row>
    <row r="149" spans="1:11" x14ac:dyDescent="0.35">
      <c r="A149" s="19">
        <v>148</v>
      </c>
      <c r="B149" s="19">
        <v>20161231</v>
      </c>
      <c r="C149" s="19">
        <v>5039</v>
      </c>
      <c r="D149" s="19">
        <v>553</v>
      </c>
      <c r="E149" s="19">
        <v>297</v>
      </c>
      <c r="F149" s="19">
        <v>76</v>
      </c>
      <c r="G149" s="19">
        <v>63</v>
      </c>
      <c r="H149" s="19">
        <v>50</v>
      </c>
      <c r="I149" s="19">
        <v>47</v>
      </c>
      <c r="J149" s="19">
        <v>20</v>
      </c>
      <c r="K149" s="19">
        <v>194</v>
      </c>
    </row>
    <row r="150" spans="1:11" x14ac:dyDescent="0.35">
      <c r="A150" s="19">
        <v>149</v>
      </c>
      <c r="B150" s="19">
        <v>20170331</v>
      </c>
      <c r="C150" s="19">
        <v>4988</v>
      </c>
      <c r="D150" s="19">
        <v>552</v>
      </c>
      <c r="E150" s="19">
        <v>297</v>
      </c>
      <c r="F150" s="19">
        <v>76</v>
      </c>
      <c r="G150" s="19">
        <v>63</v>
      </c>
      <c r="H150" s="19">
        <v>49</v>
      </c>
      <c r="I150" s="19">
        <v>47</v>
      </c>
      <c r="J150" s="19">
        <v>20</v>
      </c>
      <c r="K150" s="19">
        <v>193</v>
      </c>
    </row>
    <row r="151" spans="1:11" x14ac:dyDescent="0.35">
      <c r="A151" s="19">
        <v>150</v>
      </c>
      <c r="B151" s="19">
        <v>20170630</v>
      </c>
      <c r="C151" s="19">
        <v>4929</v>
      </c>
      <c r="D151" s="19">
        <v>546</v>
      </c>
      <c r="E151" s="19">
        <v>296</v>
      </c>
      <c r="F151" s="19">
        <v>75</v>
      </c>
      <c r="G151" s="19">
        <v>62</v>
      </c>
      <c r="H151" s="19">
        <v>48</v>
      </c>
      <c r="I151" s="19">
        <v>47</v>
      </c>
      <c r="J151" s="19">
        <v>18</v>
      </c>
      <c r="K151" s="19">
        <v>188</v>
      </c>
    </row>
    <row r="152" spans="1:11" x14ac:dyDescent="0.35">
      <c r="A152" s="19">
        <v>151</v>
      </c>
      <c r="B152" s="19">
        <v>20170930</v>
      </c>
      <c r="C152" s="19">
        <v>4879</v>
      </c>
      <c r="D152" s="19">
        <v>542</v>
      </c>
      <c r="E152" s="19">
        <v>294</v>
      </c>
      <c r="F152" s="19">
        <v>75</v>
      </c>
      <c r="G152" s="19">
        <v>61</v>
      </c>
      <c r="H152" s="19">
        <v>47</v>
      </c>
      <c r="I152" s="19">
        <v>47</v>
      </c>
      <c r="J152" s="19">
        <v>18</v>
      </c>
      <c r="K152" s="19">
        <v>185</v>
      </c>
    </row>
    <row r="153" spans="1:11" x14ac:dyDescent="0.35">
      <c r="A153" s="19">
        <v>152</v>
      </c>
      <c r="B153" s="19">
        <v>20171231</v>
      </c>
      <c r="C153" s="19">
        <v>4828</v>
      </c>
      <c r="D153" s="19">
        <v>535</v>
      </c>
      <c r="E153" s="19">
        <v>291</v>
      </c>
      <c r="F153" s="19">
        <v>74</v>
      </c>
      <c r="G153" s="19">
        <v>60</v>
      </c>
      <c r="H153" s="19">
        <v>46</v>
      </c>
      <c r="I153" s="19">
        <v>47</v>
      </c>
      <c r="J153" s="19">
        <v>17</v>
      </c>
      <c r="K153" s="19">
        <v>184</v>
      </c>
    </row>
    <row r="154" spans="1:11" x14ac:dyDescent="0.35">
      <c r="A154" s="19">
        <v>153</v>
      </c>
      <c r="B154" s="19">
        <v>20180331</v>
      </c>
      <c r="C154" s="19">
        <v>4788</v>
      </c>
      <c r="D154" s="19">
        <v>531</v>
      </c>
      <c r="E154" s="19">
        <v>289</v>
      </c>
      <c r="F154" s="19">
        <v>74</v>
      </c>
      <c r="G154" s="19">
        <v>60</v>
      </c>
      <c r="H154" s="19">
        <v>44</v>
      </c>
      <c r="I154" s="19">
        <v>47</v>
      </c>
      <c r="J154" s="19">
        <v>17</v>
      </c>
      <c r="K154" s="19">
        <v>183</v>
      </c>
    </row>
    <row r="155" spans="1:11" x14ac:dyDescent="0.35">
      <c r="A155" s="19">
        <v>154</v>
      </c>
      <c r="B155" s="19">
        <v>20180630</v>
      </c>
      <c r="C155" s="19">
        <v>4737</v>
      </c>
      <c r="D155" s="19">
        <v>525</v>
      </c>
      <c r="E155" s="19">
        <v>285</v>
      </c>
      <c r="F155" s="19">
        <v>73</v>
      </c>
      <c r="G155" s="19">
        <v>60</v>
      </c>
      <c r="H155" s="19">
        <v>44</v>
      </c>
      <c r="I155" s="19">
        <v>46</v>
      </c>
      <c r="J155" s="19">
        <v>17</v>
      </c>
      <c r="K155" s="19">
        <v>183</v>
      </c>
    </row>
    <row r="156" spans="1:11" x14ac:dyDescent="0.35">
      <c r="A156" s="19">
        <v>155</v>
      </c>
      <c r="B156" s="19">
        <v>20180930</v>
      </c>
      <c r="C156" s="19">
        <v>4674</v>
      </c>
      <c r="D156" s="19">
        <v>519</v>
      </c>
      <c r="E156" s="19">
        <v>282</v>
      </c>
      <c r="F156" s="19">
        <v>73</v>
      </c>
      <c r="G156" s="19">
        <v>59</v>
      </c>
      <c r="H156" s="19">
        <v>44</v>
      </c>
      <c r="I156" s="19">
        <v>44</v>
      </c>
      <c r="J156" s="19">
        <v>17</v>
      </c>
      <c r="K156" s="19">
        <v>179</v>
      </c>
    </row>
    <row r="157" spans="1:11" x14ac:dyDescent="0.35">
      <c r="A157" s="19">
        <v>156</v>
      </c>
      <c r="B157" s="19">
        <v>20181231</v>
      </c>
      <c r="C157" s="19">
        <v>4617</v>
      </c>
      <c r="D157" s="19">
        <v>510</v>
      </c>
      <c r="E157" s="19">
        <v>278</v>
      </c>
      <c r="F157" s="19">
        <v>73</v>
      </c>
      <c r="G157" s="19">
        <v>56</v>
      </c>
      <c r="H157" s="19">
        <v>44</v>
      </c>
      <c r="I157" s="19">
        <v>42</v>
      </c>
      <c r="J157" s="19">
        <v>17</v>
      </c>
      <c r="K157" s="19">
        <v>176</v>
      </c>
    </row>
    <row r="158" spans="1:11" x14ac:dyDescent="0.35">
      <c r="A158" s="19">
        <v>157</v>
      </c>
      <c r="B158" s="19">
        <v>20190331</v>
      </c>
      <c r="C158" s="19">
        <v>4581</v>
      </c>
      <c r="D158" s="19">
        <v>505</v>
      </c>
      <c r="E158" s="19">
        <v>274</v>
      </c>
      <c r="F158" s="19">
        <v>73</v>
      </c>
      <c r="G158" s="19">
        <v>56</v>
      </c>
      <c r="H158" s="19">
        <v>43</v>
      </c>
      <c r="I158" s="19">
        <v>42</v>
      </c>
      <c r="J158" s="19">
        <v>17</v>
      </c>
      <c r="K158" s="19">
        <v>175</v>
      </c>
    </row>
    <row r="159" spans="1:11" x14ac:dyDescent="0.35">
      <c r="A159" s="19">
        <v>158</v>
      </c>
      <c r="B159" s="19">
        <v>20190630</v>
      </c>
      <c r="C159" s="19">
        <v>4532</v>
      </c>
      <c r="D159" s="19">
        <v>502</v>
      </c>
      <c r="E159" s="19">
        <v>272</v>
      </c>
      <c r="F159" s="19">
        <v>73</v>
      </c>
      <c r="G159" s="19">
        <v>56</v>
      </c>
      <c r="H159" s="19">
        <v>43</v>
      </c>
      <c r="I159" s="19">
        <v>41</v>
      </c>
      <c r="J159" s="19">
        <v>17</v>
      </c>
      <c r="K159" s="19">
        <v>171</v>
      </c>
    </row>
    <row r="160" spans="1:11" x14ac:dyDescent="0.35">
      <c r="A160" s="19">
        <v>159</v>
      </c>
      <c r="B160" s="19">
        <v>20190930</v>
      </c>
      <c r="C160" s="19">
        <v>4488</v>
      </c>
      <c r="D160" s="19">
        <v>497</v>
      </c>
      <c r="E160" s="19">
        <v>268</v>
      </c>
      <c r="F160" s="19">
        <v>73</v>
      </c>
      <c r="G160" s="19">
        <v>55</v>
      </c>
      <c r="H160" s="19">
        <v>43</v>
      </c>
      <c r="I160" s="19">
        <v>41</v>
      </c>
      <c r="J160" s="19">
        <v>17</v>
      </c>
      <c r="K160" s="19">
        <v>169</v>
      </c>
    </row>
    <row r="161" spans="1:11" x14ac:dyDescent="0.35">
      <c r="A161" s="19">
        <v>160</v>
      </c>
      <c r="B161" s="19">
        <v>20191231</v>
      </c>
      <c r="C161" s="19">
        <v>4411</v>
      </c>
      <c r="D161" s="19">
        <v>491</v>
      </c>
      <c r="E161" s="19">
        <v>267</v>
      </c>
      <c r="F161" s="19">
        <v>72</v>
      </c>
      <c r="G161" s="19">
        <v>54</v>
      </c>
      <c r="H161" s="19">
        <v>40</v>
      </c>
      <c r="I161" s="19">
        <v>41</v>
      </c>
      <c r="J161" s="19">
        <v>17</v>
      </c>
      <c r="K161" s="19">
        <v>165</v>
      </c>
    </row>
    <row r="162" spans="1:11" x14ac:dyDescent="0.35">
      <c r="A162" s="19">
        <v>161</v>
      </c>
      <c r="B162" s="19">
        <v>20200331</v>
      </c>
      <c r="C162" s="19">
        <v>4352</v>
      </c>
      <c r="D162" s="19">
        <v>488</v>
      </c>
      <c r="E162" s="19">
        <v>266</v>
      </c>
      <c r="F162" s="19">
        <v>71</v>
      </c>
      <c r="G162" s="19">
        <v>54</v>
      </c>
      <c r="H162" s="19">
        <v>39</v>
      </c>
      <c r="I162" s="19">
        <v>41</v>
      </c>
      <c r="J162" s="19">
        <v>17</v>
      </c>
      <c r="K162" s="19">
        <v>161</v>
      </c>
    </row>
    <row r="163" spans="1:11" x14ac:dyDescent="0.35">
      <c r="A163" s="19">
        <v>162</v>
      </c>
      <c r="B163" s="19">
        <v>20200630</v>
      </c>
      <c r="C163" s="19">
        <v>4319</v>
      </c>
      <c r="D163" s="19">
        <v>485</v>
      </c>
      <c r="E163" s="19">
        <v>263</v>
      </c>
      <c r="F163" s="19">
        <v>71</v>
      </c>
      <c r="G163" s="19">
        <v>55</v>
      </c>
      <c r="H163" s="19">
        <v>38</v>
      </c>
      <c r="I163" s="19">
        <v>41</v>
      </c>
      <c r="J163" s="19">
        <v>17</v>
      </c>
      <c r="K163" s="19">
        <v>158</v>
      </c>
    </row>
    <row r="164" spans="1:11" x14ac:dyDescent="0.35">
      <c r="A164">
        <v>163</v>
      </c>
      <c r="B164">
        <v>20200930</v>
      </c>
      <c r="C164">
        <v>4292</v>
      </c>
      <c r="D164">
        <v>482</v>
      </c>
      <c r="E164">
        <v>264</v>
      </c>
      <c r="F164">
        <v>70</v>
      </c>
      <c r="G164">
        <v>54</v>
      </c>
      <c r="H164">
        <v>38</v>
      </c>
      <c r="I164">
        <v>39</v>
      </c>
      <c r="J164">
        <v>17</v>
      </c>
      <c r="K164">
        <v>155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2:H21"/>
  <sheetViews>
    <sheetView workbookViewId="0">
      <selection activeCell="B20" sqref="B20"/>
    </sheetView>
  </sheetViews>
  <sheetFormatPr defaultRowHeight="14.5" x14ac:dyDescent="0.35"/>
  <cols>
    <col min="1" max="1" width="18.36328125" customWidth="1"/>
    <col min="2" max="2" width="16.36328125" customWidth="1"/>
    <col min="3" max="3" width="15.36328125" customWidth="1"/>
    <col min="4" max="4" width="15.453125" customWidth="1"/>
    <col min="5" max="5" width="16.36328125" customWidth="1"/>
    <col min="6" max="6" width="12.36328125" customWidth="1"/>
    <col min="7" max="7" width="14.6328125" customWidth="1"/>
  </cols>
  <sheetData>
    <row r="2" spans="1:8" x14ac:dyDescent="0.35">
      <c r="B2" t="s">
        <v>27</v>
      </c>
      <c r="C2" t="s">
        <v>29</v>
      </c>
      <c r="D2" t="s">
        <v>30</v>
      </c>
      <c r="E2" t="s">
        <v>31</v>
      </c>
      <c r="F2" t="s">
        <v>32</v>
      </c>
      <c r="G2" t="s">
        <v>33</v>
      </c>
      <c r="H2" t="s">
        <v>34</v>
      </c>
    </row>
    <row r="3" spans="1:8" x14ac:dyDescent="0.35">
      <c r="A3" t="str">
        <f>CONCATENATE(B16, " Q", C16, " Data")</f>
        <v>2020 Q3 Data</v>
      </c>
      <c r="B3">
        <f>'Recent Forecast'!D2</f>
        <v>4292</v>
      </c>
      <c r="C3">
        <f>'Recent Forecast'!D12</f>
        <v>264</v>
      </c>
      <c r="D3">
        <f>'Recent Forecast'!D17</f>
        <v>70</v>
      </c>
      <c r="E3">
        <f>'Recent Forecast'!D22</f>
        <v>54</v>
      </c>
      <c r="F3">
        <f>'Recent Forecast'!D27</f>
        <v>38</v>
      </c>
      <c r="G3">
        <f>'Recent Forecast'!D32</f>
        <v>39</v>
      </c>
      <c r="H3">
        <f>'Recent Forecast'!D37</f>
        <v>17</v>
      </c>
    </row>
    <row r="4" spans="1:8" x14ac:dyDescent="0.35">
      <c r="A4" t="str">
        <f>CONCATENATE("Model Forecast for ", B16+1, " Q", C16)</f>
        <v>Model Forecast for 2021 Q3</v>
      </c>
    </row>
    <row r="5" spans="1:8" x14ac:dyDescent="0.35">
      <c r="A5" t="s">
        <v>23</v>
      </c>
      <c r="B5">
        <f>ROUND('Recent Forecast'!D6-'Recent Forecast'!D2, 0)</f>
        <v>-337</v>
      </c>
      <c r="C5">
        <f>ROUND('Recent Forecast'!D$16-'Recent Forecast'!D$12, 0)</f>
        <v>-6</v>
      </c>
      <c r="D5">
        <f>ROUND('Recent Forecast'!D$21-'Recent Forecast'!D$17, 0)</f>
        <v>-3</v>
      </c>
      <c r="E5">
        <f>ROUND('Recent Forecast'!D$26-'Recent Forecast'!D$22, 0)</f>
        <v>-1</v>
      </c>
      <c r="F5">
        <f>ROUND('Recent Forecast'!D$31-'Recent Forecast'!D$27, 0)</f>
        <v>-2</v>
      </c>
      <c r="G5">
        <f>ROUND('Recent Forecast'!D$36-'Recent Forecast'!D$32, 0)</f>
        <v>-1</v>
      </c>
      <c r="H5">
        <f>ROUND('Recent Forecast'!D$41-'Recent Forecast'!D$37, 0)</f>
        <v>0</v>
      </c>
    </row>
    <row r="6" spans="1:8" x14ac:dyDescent="0.35">
      <c r="B6" s="1">
        <f>B5/B3</f>
        <v>-7.8518173345759557E-2</v>
      </c>
      <c r="C6" s="1">
        <f t="shared" ref="C6:H6" si="0">C5/C3</f>
        <v>-2.2727272727272728E-2</v>
      </c>
      <c r="D6" s="1">
        <f t="shared" si="0"/>
        <v>-4.2857142857142858E-2</v>
      </c>
      <c r="E6" s="1">
        <f t="shared" si="0"/>
        <v>-1.8518518518518517E-2</v>
      </c>
      <c r="F6" s="1">
        <f t="shared" si="0"/>
        <v>-5.2631578947368418E-2</v>
      </c>
      <c r="G6" s="1">
        <f t="shared" si="0"/>
        <v>-2.564102564102564E-2</v>
      </c>
      <c r="H6" s="1">
        <f t="shared" si="0"/>
        <v>0</v>
      </c>
    </row>
    <row r="7" spans="1:8" x14ac:dyDescent="0.35">
      <c r="A7" t="s">
        <v>24</v>
      </c>
      <c r="B7">
        <f>ROUND('Recent Forecast'!G6-'Recent Forecast'!G2, 0)</f>
        <v>-142</v>
      </c>
      <c r="C7">
        <f>ROUND('Recent Forecast'!G$16-'Recent Forecast'!G$12, 0)</f>
        <v>-6</v>
      </c>
      <c r="D7">
        <f>ROUND('Recent Forecast'!G$21-'Recent Forecast'!G$17, 0)</f>
        <v>-2</v>
      </c>
      <c r="E7">
        <f>ROUND('Recent Forecast'!G$26-'Recent Forecast'!G$22, 0)</f>
        <v>-2</v>
      </c>
      <c r="F7">
        <f>ROUND('Recent Forecast'!G$31-'Recent Forecast'!G$27, 0)</f>
        <v>-3</v>
      </c>
      <c r="G7">
        <f>ROUND('Recent Forecast'!G$36-'Recent Forecast'!G$32, 0)</f>
        <v>-2</v>
      </c>
      <c r="H7">
        <f>ROUND('Recent Forecast'!G$41-'Recent Forecast'!G$37, 0)</f>
        <v>-1</v>
      </c>
    </row>
    <row r="8" spans="1:8" x14ac:dyDescent="0.35">
      <c r="B8" s="1">
        <f>B7/B3</f>
        <v>-3.308480894687791E-2</v>
      </c>
      <c r="C8" s="1">
        <f t="shared" ref="C8:H8" si="1">C7/C3</f>
        <v>-2.2727272727272728E-2</v>
      </c>
      <c r="D8" s="1">
        <f t="shared" si="1"/>
        <v>-2.8571428571428571E-2</v>
      </c>
      <c r="E8" s="1">
        <f t="shared" si="1"/>
        <v>-3.7037037037037035E-2</v>
      </c>
      <c r="F8" s="1">
        <f t="shared" si="1"/>
        <v>-7.8947368421052627E-2</v>
      </c>
      <c r="G8" s="1">
        <f t="shared" si="1"/>
        <v>-5.128205128205128E-2</v>
      </c>
      <c r="H8" s="1">
        <f t="shared" si="1"/>
        <v>-5.8823529411764705E-2</v>
      </c>
    </row>
    <row r="9" spans="1:8" x14ac:dyDescent="0.35">
      <c r="A9" t="s">
        <v>25</v>
      </c>
      <c r="B9">
        <f>ROUND('Recent Forecast'!J6-'Recent Forecast'!J2, 0)</f>
        <v>-116</v>
      </c>
      <c r="C9">
        <f>ROUND('Recent Forecast'!J$16-'Recent Forecast'!J$12, 0)</f>
        <v>-7</v>
      </c>
      <c r="D9">
        <f>ROUND('Recent Forecast'!J$21-'Recent Forecast'!J$17, 0)</f>
        <v>-2</v>
      </c>
      <c r="E9">
        <f>ROUND('Recent Forecast'!J$26-'Recent Forecast'!J$22, 0)</f>
        <v>-1</v>
      </c>
      <c r="F9">
        <f>ROUND('Recent Forecast'!J$31-'Recent Forecast'!J$27, 0)</f>
        <v>-1</v>
      </c>
      <c r="G9">
        <f>ROUND('Recent Forecast'!J$36-'Recent Forecast'!J$32, 0)</f>
        <v>-1</v>
      </c>
      <c r="H9">
        <f>ROUND('Recent Forecast'!J$41-'Recent Forecast'!J$37, 0)</f>
        <v>0</v>
      </c>
    </row>
    <row r="10" spans="1:8" x14ac:dyDescent="0.35">
      <c r="B10" s="1">
        <f>B9/B3</f>
        <v>-2.7027027027027029E-2</v>
      </c>
      <c r="C10" s="1">
        <f t="shared" ref="C10:H10" si="2">C9/C3</f>
        <v>-2.6515151515151516E-2</v>
      </c>
      <c r="D10" s="1">
        <f t="shared" si="2"/>
        <v>-2.8571428571428571E-2</v>
      </c>
      <c r="E10" s="1">
        <f t="shared" si="2"/>
        <v>-1.8518518518518517E-2</v>
      </c>
      <c r="F10" s="1">
        <f t="shared" si="2"/>
        <v>-2.6315789473684209E-2</v>
      </c>
      <c r="G10" s="1">
        <f t="shared" si="2"/>
        <v>-2.564102564102564E-2</v>
      </c>
      <c r="H10" s="1">
        <f t="shared" si="2"/>
        <v>0</v>
      </c>
    </row>
    <row r="11" spans="1:8" x14ac:dyDescent="0.35">
      <c r="A11" t="s">
        <v>26</v>
      </c>
      <c r="B11">
        <f>ROUND('Recent Forecast'!M6-'Recent Forecast'!M2, 0)</f>
        <v>-292</v>
      </c>
      <c r="C11">
        <f>ROUND('Recent Forecast'!M$16-'Recent Forecast'!M$12, 0)</f>
        <v>-20</v>
      </c>
      <c r="D11">
        <f>ROUND('Recent Forecast'!M$21-'Recent Forecast'!M$17, 0)</f>
        <v>-6</v>
      </c>
      <c r="E11">
        <f>ROUND('Recent Forecast'!M$26-'Recent Forecast'!M$22, 0)</f>
        <v>-3</v>
      </c>
      <c r="F11">
        <f>ROUND('Recent Forecast'!M$31-'Recent Forecast'!M$27, 0)</f>
        <v>-4</v>
      </c>
      <c r="G11">
        <f>ROUND('Recent Forecast'!M$36-'Recent Forecast'!M$32, 0)</f>
        <v>-3</v>
      </c>
      <c r="H11">
        <f>ROUND('Recent Forecast'!M$41-'Recent Forecast'!M$37, 0)</f>
        <v>0</v>
      </c>
    </row>
    <row r="12" spans="1:8" x14ac:dyDescent="0.35">
      <c r="B12" s="1">
        <f>B11/B3</f>
        <v>-6.8033550792171479E-2</v>
      </c>
      <c r="C12" s="1">
        <f t="shared" ref="C12:H12" si="3">C11/C3</f>
        <v>-7.575757575757576E-2</v>
      </c>
      <c r="D12" s="1">
        <f t="shared" si="3"/>
        <v>-8.5714285714285715E-2</v>
      </c>
      <c r="E12" s="1">
        <f t="shared" si="3"/>
        <v>-5.5555555555555552E-2</v>
      </c>
      <c r="F12" s="1">
        <f t="shared" si="3"/>
        <v>-0.10526315789473684</v>
      </c>
      <c r="G12" s="1">
        <f t="shared" si="3"/>
        <v>-7.6923076923076927E-2</v>
      </c>
      <c r="H12" s="1">
        <f t="shared" si="3"/>
        <v>0</v>
      </c>
    </row>
    <row r="15" spans="1:8" x14ac:dyDescent="0.35">
      <c r="B15" t="s">
        <v>49</v>
      </c>
      <c r="C15" t="s">
        <v>50</v>
      </c>
    </row>
    <row r="16" spans="1:8" x14ac:dyDescent="0.35">
      <c r="A16">
        <f>'Recent Forecast'!C2</f>
        <v>2020.5</v>
      </c>
      <c r="B16">
        <f>FLOOR(A16,1)</f>
        <v>2020</v>
      </c>
      <c r="C16">
        <f>4*(A16-FLOOR(A16,1)) + 1</f>
        <v>3</v>
      </c>
      <c r="D16" t="str">
        <f>CONCATENATE("Q",C16)</f>
        <v>Q3</v>
      </c>
    </row>
    <row r="17" spans="1:4" x14ac:dyDescent="0.35">
      <c r="A17">
        <f>A16+0.25</f>
        <v>2020.75</v>
      </c>
      <c r="B17">
        <f t="shared" ref="B17:B20" si="4">FLOOR(A17,1)</f>
        <v>2020</v>
      </c>
      <c r="C17">
        <f t="shared" ref="C17:C21" si="5">4*(A17-FLOOR(A17,1)) + 1</f>
        <v>4</v>
      </c>
      <c r="D17" t="str">
        <f t="shared" ref="D17:D21" si="6">CONCATENATE("Q",C17)</f>
        <v>Q4</v>
      </c>
    </row>
    <row r="18" spans="1:4" x14ac:dyDescent="0.35">
      <c r="A18">
        <f t="shared" ref="A18:A21" si="7">A17+0.25</f>
        <v>2021</v>
      </c>
      <c r="B18">
        <f t="shared" si="4"/>
        <v>2021</v>
      </c>
      <c r="C18">
        <f t="shared" si="5"/>
        <v>1</v>
      </c>
      <c r="D18" t="str">
        <f t="shared" si="6"/>
        <v>Q1</v>
      </c>
    </row>
    <row r="19" spans="1:4" x14ac:dyDescent="0.35">
      <c r="A19">
        <f t="shared" si="7"/>
        <v>2021.25</v>
      </c>
      <c r="B19">
        <f t="shared" si="4"/>
        <v>2021</v>
      </c>
      <c r="C19">
        <f t="shared" si="5"/>
        <v>2</v>
      </c>
      <c r="D19" t="str">
        <f t="shared" si="6"/>
        <v>Q2</v>
      </c>
    </row>
    <row r="20" spans="1:4" x14ac:dyDescent="0.35">
      <c r="A20">
        <f t="shared" si="7"/>
        <v>2021.5</v>
      </c>
      <c r="B20">
        <f t="shared" si="4"/>
        <v>2021</v>
      </c>
      <c r="C20">
        <f t="shared" si="5"/>
        <v>3</v>
      </c>
      <c r="D20" t="str">
        <f t="shared" si="6"/>
        <v>Q3</v>
      </c>
    </row>
    <row r="21" spans="1:4" x14ac:dyDescent="0.35">
      <c r="A21">
        <f t="shared" si="7"/>
        <v>2021.75</v>
      </c>
      <c r="B21">
        <f>FLOOR(A21,1)</f>
        <v>2021</v>
      </c>
      <c r="C21">
        <f t="shared" si="5"/>
        <v>4</v>
      </c>
      <c r="D21" t="str">
        <f t="shared" si="6"/>
        <v>Q4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P31"/>
  <sheetViews>
    <sheetView workbookViewId="0">
      <selection activeCell="A5" sqref="A5"/>
    </sheetView>
  </sheetViews>
  <sheetFormatPr defaultRowHeight="14.5" x14ac:dyDescent="0.35"/>
  <cols>
    <col min="1" max="1" width="13.36328125" customWidth="1"/>
    <col min="3" max="3" width="34.54296875" customWidth="1"/>
    <col min="5" max="5" width="18.6328125" bestFit="1" customWidth="1"/>
    <col min="6" max="6" width="33.54296875" bestFit="1" customWidth="1"/>
    <col min="7" max="7" width="13.54296875" customWidth="1"/>
    <col min="14" max="14" width="47.453125" customWidth="1"/>
  </cols>
  <sheetData>
    <row r="1" spans="1:16" x14ac:dyDescent="0.35">
      <c r="A1">
        <v>3</v>
      </c>
      <c r="B1">
        <f>B2-1</f>
        <v>0</v>
      </c>
      <c r="E1" t="s">
        <v>1</v>
      </c>
      <c r="F1" t="s">
        <v>48</v>
      </c>
    </row>
    <row r="2" spans="1:16" x14ac:dyDescent="0.35">
      <c r="B2">
        <v>1</v>
      </c>
      <c r="E2">
        <f>FLOOR(A11-0.25, 1)</f>
        <v>2019</v>
      </c>
      <c r="F2">
        <f>(A11-E2+0.25)*12 +1</f>
        <v>10</v>
      </c>
      <c r="G2" s="18">
        <f>DATE(E2,F2,1)</f>
        <v>43739</v>
      </c>
      <c r="H2" t="str">
        <f>TEXT(G2,"mmmm yyyy")</f>
        <v>October 2019</v>
      </c>
      <c r="K2">
        <f t="array" ref="K2">MAX(IF(NOT(ISBLANK('Actual Timeseries'!B2:B271)), ROW('Actual Timeseries'!B2:B271),0))</f>
        <v>164</v>
      </c>
      <c r="N2" t="s">
        <v>23</v>
      </c>
      <c r="P2" t="s">
        <v>27</v>
      </c>
    </row>
    <row r="3" spans="1:16" x14ac:dyDescent="0.35">
      <c r="A3" t="str">
        <f ca="1">OFFSET(P2,Charts!A1 - 1,0)</f>
        <v>Minnesota</v>
      </c>
      <c r="B3" t="str">
        <f ca="1">OFFSET(N2,$B$1,0)</f>
        <v>Simple Trend</v>
      </c>
      <c r="E3">
        <f>FLOOR(A15-0.25, 1)</f>
        <v>2020</v>
      </c>
      <c r="F3">
        <f>(A15-E3+0.25)*12 +1</f>
        <v>10</v>
      </c>
      <c r="G3" s="18">
        <f>DATE(E3,F3,1)</f>
        <v>44105</v>
      </c>
      <c r="H3" t="str">
        <f>TEXT(G3,"mmmm yyyy")</f>
        <v>October 2020</v>
      </c>
      <c r="N3" t="s">
        <v>24</v>
      </c>
      <c r="P3" t="s">
        <v>28</v>
      </c>
    </row>
    <row r="4" spans="1:16" x14ac:dyDescent="0.35">
      <c r="A4" t="s">
        <v>21</v>
      </c>
      <c r="B4" t="s">
        <v>39</v>
      </c>
      <c r="C4" t="str">
        <f>CONCATENATE("Current baseline estimate as of ", H3)</f>
        <v>Current baseline estimate as of October 2020</v>
      </c>
      <c r="D4" t="s">
        <v>22</v>
      </c>
      <c r="E4" t="s">
        <v>44</v>
      </c>
      <c r="F4" t="str">
        <f>CONCATENATE("Prior baseline estimate as of ", H2)</f>
        <v>Prior baseline estimate as of October 2019</v>
      </c>
      <c r="N4" t="s">
        <v>25</v>
      </c>
      <c r="P4" t="s">
        <v>29</v>
      </c>
    </row>
    <row r="5" spans="1:16" x14ac:dyDescent="0.35">
      <c r="A5">
        <f>'Recent Forecast'!C2 -2.5</f>
        <v>2018</v>
      </c>
      <c r="B5">
        <f ca="1">OFFSET('Actual Timeseries'!$C$1,$K$2-11,Charts!$A$1-1)</f>
        <v>289</v>
      </c>
      <c r="N5" t="s">
        <v>26</v>
      </c>
      <c r="P5" t="s">
        <v>30</v>
      </c>
    </row>
    <row r="6" spans="1:16" x14ac:dyDescent="0.35">
      <c r="A6">
        <f>A5+0.25</f>
        <v>2018.25</v>
      </c>
      <c r="B6">
        <f ca="1">OFFSET('Actual Timeseries'!$C$1,$K$2-10,Charts!$A$1-1)</f>
        <v>285</v>
      </c>
      <c r="P6" t="s">
        <v>31</v>
      </c>
    </row>
    <row r="7" spans="1:16" x14ac:dyDescent="0.35">
      <c r="A7">
        <f t="shared" ref="A7:A19" si="0">A6+0.25</f>
        <v>2018.5</v>
      </c>
      <c r="B7">
        <f ca="1">OFFSET('Actual Timeseries'!$C$1,$K$2-9,Charts!$A$1-1)</f>
        <v>282</v>
      </c>
      <c r="N7" t="str">
        <f ca="1">CONCATENATE("Number of ",A3, " Community Banks: ", FLOOR(A5,1), " to ", FLOOR(A19,1))</f>
        <v>Number of Minnesota Community Banks: 2018 to 2021</v>
      </c>
      <c r="P7" t="s">
        <v>32</v>
      </c>
    </row>
    <row r="8" spans="1:16" x14ac:dyDescent="0.35">
      <c r="A8">
        <f t="shared" si="0"/>
        <v>2018.75</v>
      </c>
      <c r="B8">
        <f ca="1">OFFSET('Actual Timeseries'!$C$1,$K$2-8,Charts!$A$1-1)</f>
        <v>278</v>
      </c>
      <c r="N8" t="str">
        <f ca="1">CONCATENATE("(Baseline Estimates Using ", OFFSET(N2,B1,0), " Model)")</f>
        <v>(Baseline Estimates Using Simple Trend Model)</v>
      </c>
      <c r="P8" t="s">
        <v>33</v>
      </c>
    </row>
    <row r="9" spans="1:16" x14ac:dyDescent="0.35">
      <c r="A9">
        <f t="shared" si="0"/>
        <v>2019</v>
      </c>
      <c r="B9">
        <f ca="1">OFFSET('Actual Timeseries'!$C$1,$K$2-7,Charts!$A$1-1)</f>
        <v>274</v>
      </c>
      <c r="P9" t="s">
        <v>34</v>
      </c>
    </row>
    <row r="10" spans="1:16" x14ac:dyDescent="0.35">
      <c r="A10">
        <f t="shared" si="0"/>
        <v>2019.25</v>
      </c>
      <c r="B10">
        <f ca="1">OFFSET('Actual Timeseries'!$C$1,$K$2-6,Charts!$A$1-1)</f>
        <v>272</v>
      </c>
      <c r="P10" t="s">
        <v>47</v>
      </c>
    </row>
    <row r="11" spans="1:16" x14ac:dyDescent="0.35">
      <c r="A11">
        <f t="shared" si="0"/>
        <v>2019.5</v>
      </c>
      <c r="B11">
        <f ca="1">OFFSET('Actual Timeseries'!$C$1,$K$2-5,Charts!$A$1-1)</f>
        <v>268</v>
      </c>
      <c r="F11">
        <f ca="1">OFFSET('Lagged Forecast'!D2,5*(Charts!$A$1 - 1),3*Charts!$B$1)</f>
        <v>268</v>
      </c>
    </row>
    <row r="12" spans="1:16" x14ac:dyDescent="0.35">
      <c r="A12">
        <f t="shared" si="0"/>
        <v>2019.75</v>
      </c>
      <c r="B12">
        <f ca="1">OFFSET('Actual Timeseries'!$C$1,$K$2-4,Charts!$A$1-1)</f>
        <v>267</v>
      </c>
      <c r="F12">
        <f ca="1">OFFSET('Lagged Forecast'!D3,5*(Charts!$A$1 - 1),3*Charts!$B$1)</f>
        <v>264.56444504903601</v>
      </c>
    </row>
    <row r="13" spans="1:16" x14ac:dyDescent="0.35">
      <c r="A13">
        <f t="shared" si="0"/>
        <v>2020</v>
      </c>
      <c r="B13">
        <f ca="1">OFFSET('Actual Timeseries'!$C$1,$K$2-3,Charts!$A$1-1)</f>
        <v>266</v>
      </c>
      <c r="F13">
        <f ca="1">OFFSET('Lagged Forecast'!D4,5*(Charts!$A$1 - 1),3*Charts!$B$1)</f>
        <v>261.12464369454898</v>
      </c>
    </row>
    <row r="14" spans="1:16" x14ac:dyDescent="0.35">
      <c r="A14">
        <f t="shared" si="0"/>
        <v>2020.25</v>
      </c>
      <c r="B14">
        <f ca="1">OFFSET('Actual Timeseries'!$C$1,$K$2-2,Charts!$A$1-1)</f>
        <v>263</v>
      </c>
      <c r="F14">
        <f ca="1">OFFSET('Lagged Forecast'!D5,5*(Charts!$A$1 - 1),3*Charts!$B$1)</f>
        <v>257.680590687912</v>
      </c>
    </row>
    <row r="15" spans="1:16" x14ac:dyDescent="0.35">
      <c r="A15">
        <f>A14+0.25</f>
        <v>2020.5</v>
      </c>
      <c r="B15">
        <f ca="1">OFFSET('Actual Timeseries'!$C$1,$K$2-1,Charts!$A$1-1)</f>
        <v>264</v>
      </c>
      <c r="C15">
        <f ca="1">OFFSET('Recent Forecast'!D2,(Charts!$A$1-1)*5,$B$1*3)</f>
        <v>264</v>
      </c>
      <c r="D15">
        <f ca="1">OFFSET('Recent Forecast'!E2,(Charts!$A$1-1)*5,$B$1*3)</f>
        <v>264</v>
      </c>
      <c r="E15">
        <f ca="1">OFFSET('Recent Forecast'!F2,(Charts!$A$1-1)*5,$B$1*3)</f>
        <v>264</v>
      </c>
      <c r="F15">
        <f ca="1">OFFSET('Lagged Forecast'!D6,5*(Charts!$A$1 - 1),3*Charts!$B$1)</f>
        <v>254.232280774012</v>
      </c>
    </row>
    <row r="16" spans="1:16" x14ac:dyDescent="0.35">
      <c r="A16">
        <f t="shared" si="0"/>
        <v>2020.75</v>
      </c>
      <c r="C16">
        <f ca="1">OFFSET('Recent Forecast'!D3,(Charts!$A$1-1)*5,$B$1*3)</f>
        <v>262.38412543372499</v>
      </c>
      <c r="D16">
        <f ca="1">OFFSET('Recent Forecast'!E3,(Charts!$A$1-1)*5,$B$1*3)</f>
        <v>270.25281388347901</v>
      </c>
      <c r="E16">
        <f ca="1">OFFSET('Recent Forecast'!F3,(Charts!$A$1-1)*5,$B$1*3)</f>
        <v>254.51543698397199</v>
      </c>
    </row>
    <row r="17" spans="1:5" x14ac:dyDescent="0.35">
      <c r="A17">
        <f>A16+0.25</f>
        <v>2021</v>
      </c>
      <c r="C17">
        <f ca="1">OFFSET('Recent Forecast'!D4,(Charts!$A$1-1)*5,$B$1*3)</f>
        <v>260.77768405887599</v>
      </c>
      <c r="D17">
        <f ca="1">OFFSET('Recent Forecast'!E4,(Charts!$A$1-1)*5,$B$1*3)</f>
        <v>271.87325585647602</v>
      </c>
      <c r="E17">
        <f ca="1">OFFSET('Recent Forecast'!F4,(Charts!$A$1-1)*5,$B$1*3)</f>
        <v>249.68211226127499</v>
      </c>
    </row>
    <row r="18" spans="1:5" x14ac:dyDescent="0.35">
      <c r="A18">
        <f t="shared" si="0"/>
        <v>2021.25</v>
      </c>
      <c r="C18">
        <f ca="1">OFFSET('Recent Forecast'!D5,(Charts!$A$1-1)*5,$B$1*3)</f>
        <v>259.18062080613902</v>
      </c>
      <c r="D18">
        <f ca="1">OFFSET('Recent Forecast'!E5,(Charts!$A$1-1)*5,$B$1*3)</f>
        <v>272.73033512262901</v>
      </c>
      <c r="E18">
        <f ca="1">OFFSET('Recent Forecast'!F5,(Charts!$A$1-1)*5,$B$1*3)</f>
        <v>245.63090648964999</v>
      </c>
    </row>
    <row r="19" spans="1:5" x14ac:dyDescent="0.35">
      <c r="A19">
        <f t="shared" si="0"/>
        <v>2021.5</v>
      </c>
      <c r="C19">
        <f ca="1">OFFSET('Recent Forecast'!D6,(Charts!$A$1-1)*5,$B$1*3)</f>
        <v>257.59288092768901</v>
      </c>
      <c r="D19">
        <f ca="1">OFFSET('Recent Forecast'!E6,(Charts!$A$1-1)*5,$B$1*3)</f>
        <v>273.19331954746099</v>
      </c>
      <c r="E19">
        <f ca="1">OFFSET('Recent Forecast'!F6,(Charts!$A$1-1)*5,$B$1*3)</f>
        <v>241.992442307917</v>
      </c>
    </row>
    <row r="31" spans="1:5" x14ac:dyDescent="0.35">
      <c r="C31" s="2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3:L32"/>
  <sheetViews>
    <sheetView tabSelected="1" zoomScaleNormal="100" workbookViewId="0">
      <selection activeCell="N8" sqref="N8"/>
    </sheetView>
  </sheetViews>
  <sheetFormatPr defaultRowHeight="14.5" x14ac:dyDescent="0.35"/>
  <cols>
    <col min="3" max="3" width="12" customWidth="1"/>
    <col min="4" max="4" width="13.6328125" customWidth="1"/>
    <col min="5" max="5" width="16" customWidth="1"/>
    <col min="6" max="6" width="11.54296875" customWidth="1"/>
    <col min="7" max="7" width="12.36328125" customWidth="1"/>
  </cols>
  <sheetData>
    <row r="3" spans="9:12" x14ac:dyDescent="0.35">
      <c r="I3" s="3" t="s">
        <v>42</v>
      </c>
      <c r="L3" s="3"/>
    </row>
    <row r="9" spans="9:12" x14ac:dyDescent="0.35">
      <c r="I9" s="3" t="s">
        <v>43</v>
      </c>
    </row>
    <row r="24" spans="1:7" x14ac:dyDescent="0.35">
      <c r="A24" s="4"/>
      <c r="B24" s="4"/>
      <c r="C24" s="4"/>
      <c r="D24" s="4" t="str">
        <f ca="1">OFFSET(Charts!N2,Charts!B1,0)</f>
        <v>Simple Trend</v>
      </c>
      <c r="E24" s="4"/>
      <c r="F24" s="4" t="s">
        <v>36</v>
      </c>
      <c r="G24" s="4"/>
    </row>
    <row r="25" spans="1:7" ht="15" thickBot="1" x14ac:dyDescent="0.4">
      <c r="A25" s="4"/>
      <c r="B25" s="4"/>
      <c r="C25" s="4" t="s">
        <v>35</v>
      </c>
      <c r="D25" s="4" t="s">
        <v>40</v>
      </c>
      <c r="E25" s="4" t="s">
        <v>41</v>
      </c>
      <c r="F25" s="4" t="s">
        <v>37</v>
      </c>
      <c r="G25" s="4" t="s">
        <v>38</v>
      </c>
    </row>
    <row r="26" spans="1:7" x14ac:dyDescent="0.35">
      <c r="A26" s="4">
        <f>Table!B16</f>
        <v>2020</v>
      </c>
      <c r="B26" s="4" t="str">
        <f>Table!D16</f>
        <v>Q3</v>
      </c>
      <c r="C26" s="5">
        <f ca="1">Charts!B15</f>
        <v>264</v>
      </c>
      <c r="D26" s="11">
        <f ca="1">Charts!F15</f>
        <v>254.232280774012</v>
      </c>
      <c r="E26" s="6"/>
      <c r="F26" s="16"/>
      <c r="G26" s="17"/>
    </row>
    <row r="27" spans="1:7" x14ac:dyDescent="0.35">
      <c r="A27" s="4">
        <f>Table!B17</f>
        <v>2020</v>
      </c>
      <c r="B27" s="4" t="str">
        <f>Table!D17</f>
        <v>Q4</v>
      </c>
      <c r="C27" s="7"/>
      <c r="D27" s="12"/>
      <c r="E27" s="8">
        <f ca="1">Charts!C16</f>
        <v>262.38412543372499</v>
      </c>
      <c r="F27" s="8">
        <f ca="1">Charts!D16</f>
        <v>270.25281388347901</v>
      </c>
      <c r="G27" s="14">
        <f ca="1">Charts!E16</f>
        <v>254.51543698397199</v>
      </c>
    </row>
    <row r="28" spans="1:7" x14ac:dyDescent="0.35">
      <c r="A28" s="4">
        <f>Table!B18</f>
        <v>2021</v>
      </c>
      <c r="B28" s="4" t="str">
        <f>Table!D18</f>
        <v>Q1</v>
      </c>
      <c r="C28" s="7"/>
      <c r="D28" s="12"/>
      <c r="E28" s="8">
        <f ca="1">Charts!C17</f>
        <v>260.77768405887599</v>
      </c>
      <c r="F28" s="8">
        <f ca="1">Charts!D17</f>
        <v>271.87325585647602</v>
      </c>
      <c r="G28" s="14">
        <f ca="1">Charts!E17</f>
        <v>249.68211226127499</v>
      </c>
    </row>
    <row r="29" spans="1:7" x14ac:dyDescent="0.35">
      <c r="A29" s="4">
        <f>Table!B19</f>
        <v>2021</v>
      </c>
      <c r="B29" s="4" t="str">
        <f>Table!D19</f>
        <v>Q2</v>
      </c>
      <c r="C29" s="7"/>
      <c r="D29" s="12"/>
      <c r="E29" s="8">
        <f ca="1">Charts!C18</f>
        <v>259.18062080613902</v>
      </c>
      <c r="F29" s="8">
        <f ca="1">Charts!D18</f>
        <v>272.73033512262901</v>
      </c>
      <c r="G29" s="14">
        <f ca="1">Charts!E18</f>
        <v>245.63090648964999</v>
      </c>
    </row>
    <row r="30" spans="1:7" ht="15" thickBot="1" x14ac:dyDescent="0.4">
      <c r="A30" s="4">
        <f>Table!B20</f>
        <v>2021</v>
      </c>
      <c r="B30" s="4" t="str">
        <f>Table!D20</f>
        <v>Q3</v>
      </c>
      <c r="C30" s="9"/>
      <c r="D30" s="13"/>
      <c r="E30" s="10">
        <f ca="1">Charts!C19</f>
        <v>257.59288092768901</v>
      </c>
      <c r="F30" s="10">
        <f ca="1">Charts!D19</f>
        <v>273.19331954746099</v>
      </c>
      <c r="G30" s="15">
        <f ca="1">Charts!E19</f>
        <v>241.992442307917</v>
      </c>
    </row>
    <row r="32" spans="1:7" x14ac:dyDescent="0.35">
      <c r="A32" t="s">
        <v>45</v>
      </c>
    </row>
  </sheetData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7" r:id="rId4" name="Drop Down 3">
              <controlPr defaultSize="0" autoLine="0" autoPict="0">
                <anchor moveWithCells="1">
                  <from>
                    <xdr:col>8</xdr:col>
                    <xdr:colOff>25400</xdr:colOff>
                    <xdr:row>3</xdr:row>
                    <xdr:rowOff>177800</xdr:rowOff>
                  </from>
                  <to>
                    <xdr:col>11</xdr:col>
                    <xdr:colOff>146050</xdr:colOff>
                    <xdr:row>5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5" name="Drop Down 4">
              <controlPr defaultSize="0" autoLine="0" autoPict="0">
                <anchor moveWithCells="1">
                  <from>
                    <xdr:col>8</xdr:col>
                    <xdr:colOff>25400</xdr:colOff>
                    <xdr:row>10</xdr:row>
                    <xdr:rowOff>25400</xdr:rowOff>
                  </from>
                  <to>
                    <xdr:col>11</xdr:col>
                    <xdr:colOff>114300</xdr:colOff>
                    <xdr:row>11</xdr:row>
                    <xdr:rowOff>139700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Recent Forecast</vt:lpstr>
      <vt:lpstr>Lagged Forecast</vt:lpstr>
      <vt:lpstr>Actual Timeseries</vt:lpstr>
      <vt:lpstr>Table</vt:lpstr>
      <vt:lpstr>Charts</vt:lpstr>
      <vt:lpstr>bank_consolidation_forecasts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2020-11-19T16:51:32Z</dcterms:created>
  <dcterms:modified xsi:type="dcterms:W3CDTF">2020-11-19T16:51:41Z</dcterms:modified>
</cp:coreProperties>
</file>